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240" yWindow="1176" windowWidth="8688" windowHeight="7632" tabRatio="744" firstSheet="2" activeTab="2"/>
  </bookViews>
  <sheets>
    <sheet name="Calendar" sheetId="8" r:id="rId1"/>
    <sheet name="đề nghị TT " sheetId="18" r:id="rId2"/>
    <sheet name="TH XE ĐÃ BÁN" sheetId="3" r:id="rId3"/>
    <sheet name="TỔNG HỢP BẢO HÀNH" sheetId="1" r:id="rId4"/>
    <sheet name="CHI TIẾT BH" sheetId="12" r:id="rId5"/>
    <sheet name="Phieu YC" sheetId="10" state="hidden" r:id="rId6"/>
    <sheet name="KHO bh2020" sheetId="19" r:id="rId7"/>
    <sheet name="PT hư" sheetId="20" r:id="rId8"/>
  </sheets>
  <definedNames>
    <definedName name="_Fill" localSheetId="1" hidden="1">#REF!</definedName>
    <definedName name="_Fill" hidden="1">#REF!</definedName>
    <definedName name="_xlnm._FilterDatabase" localSheetId="1" hidden="1">'đề nghị TT '!$B$9:$L$47</definedName>
    <definedName name="_xlnm._FilterDatabase" localSheetId="5" hidden="1">'Phieu YC'!$A$13:$B$402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h" localSheetId="0" hidden="1">{"'Sheet1'!$L$16"}</definedName>
    <definedName name="h" localSheetId="5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localSheetId="5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localSheetId="5" hidden="1">{"'Sheet1'!$L$16"}</definedName>
    <definedName name="huy" hidden="1">{"'Sheet1'!$L$16"}</definedName>
    <definedName name="_xlnm.Print_Area" localSheetId="5">'Phieu YC'!$A$1:$H$414</definedName>
    <definedName name="PtichDTL" localSheetId="5">'Phieu YC'!PtichDTL</definedName>
    <definedName name="TTKH">'TH XE ĐÃ BÁN'!$C$7:$T$5001</definedName>
    <definedName name="wrn.chi._.tiÆt." localSheetId="5" hidden="1">{#N/A,#N/A,FALSE,"Chi tiÆt"}</definedName>
    <definedName name="wrn.chi._.tiÆt." hidden="1">{#N/A,#N/A,FALSE,"Chi tiÆt"}</definedName>
  </definedNames>
  <calcPr calcId="144525"/>
</workbook>
</file>

<file path=xl/calcChain.xml><?xml version="1.0" encoding="utf-8"?>
<calcChain xmlns="http://schemas.openxmlformats.org/spreadsheetml/2006/main">
  <c r="O100" i="3" l="1"/>
  <c r="P100" i="3" s="1"/>
  <c r="E10" i="20" l="1"/>
  <c r="C10" i="20"/>
  <c r="H35" i="1" l="1"/>
  <c r="H33" i="1"/>
  <c r="H34" i="1"/>
  <c r="H32" i="1"/>
  <c r="H29" i="1"/>
  <c r="H30" i="1"/>
  <c r="H31" i="1"/>
  <c r="I35" i="1" l="1"/>
  <c r="J35" i="1"/>
  <c r="K35" i="1"/>
  <c r="L35" i="1"/>
  <c r="I32" i="1"/>
  <c r="J32" i="1"/>
  <c r="K32" i="1"/>
  <c r="L32" i="1"/>
  <c r="G29" i="20" l="1"/>
  <c r="A26" i="20"/>
  <c r="A27" i="20"/>
  <c r="A28" i="20"/>
  <c r="G27" i="20"/>
  <c r="G28" i="20"/>
  <c r="G26" i="20"/>
  <c r="I31" i="1" l="1"/>
  <c r="I29" i="1"/>
  <c r="I30" i="1"/>
  <c r="I33" i="1"/>
  <c r="I34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J29" i="1"/>
  <c r="K29" i="1"/>
  <c r="L29" i="1"/>
  <c r="J30" i="1"/>
  <c r="K30" i="1"/>
  <c r="L30" i="1"/>
  <c r="J31" i="1"/>
  <c r="K31" i="1"/>
  <c r="L31" i="1"/>
  <c r="J33" i="1"/>
  <c r="K33" i="1"/>
  <c r="L33" i="1"/>
  <c r="J34" i="1"/>
  <c r="K34" i="1"/>
  <c r="L34" i="1"/>
  <c r="G25" i="20" l="1"/>
  <c r="A46" i="19" l="1"/>
  <c r="J44" i="19"/>
  <c r="J45" i="19"/>
  <c r="J46" i="19"/>
  <c r="A25" i="20"/>
  <c r="N46" i="19"/>
  <c r="J43" i="19" l="1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 s="1"/>
  <c r="H10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L10" i="19"/>
  <c r="N11" i="19" l="1"/>
  <c r="N10" i="19" s="1"/>
  <c r="I10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24" i="20" l="1"/>
  <c r="A24" i="20"/>
  <c r="G23" i="20"/>
  <c r="A23" i="20"/>
  <c r="G22" i="20"/>
  <c r="A22" i="20"/>
  <c r="G21" i="20"/>
  <c r="A21" i="20"/>
  <c r="G20" i="20"/>
  <c r="A20" i="20"/>
  <c r="G19" i="20"/>
  <c r="A19" i="20"/>
  <c r="G18" i="20"/>
  <c r="A18" i="20"/>
  <c r="G17" i="20"/>
  <c r="A17" i="20"/>
  <c r="G16" i="20"/>
  <c r="A16" i="20"/>
  <c r="G15" i="20"/>
  <c r="A15" i="20"/>
  <c r="G14" i="20"/>
  <c r="A14" i="20"/>
  <c r="G13" i="20"/>
  <c r="A13" i="20"/>
  <c r="G12" i="20"/>
  <c r="A12" i="20"/>
  <c r="G11" i="20"/>
  <c r="A11" i="20"/>
  <c r="G45" i="19" l="1"/>
  <c r="A45" i="19"/>
  <c r="G44" i="19"/>
  <c r="A44" i="19"/>
  <c r="G43" i="19"/>
  <c r="A43" i="19"/>
  <c r="G42" i="19"/>
  <c r="A42" i="19"/>
  <c r="G41" i="19"/>
  <c r="A41" i="19"/>
  <c r="G40" i="19"/>
  <c r="A40" i="19"/>
  <c r="G39" i="19"/>
  <c r="A39" i="19"/>
  <c r="G38" i="19"/>
  <c r="A38" i="19"/>
  <c r="G37" i="19"/>
  <c r="A37" i="19"/>
  <c r="G36" i="19"/>
  <c r="A36" i="19"/>
  <c r="G35" i="19"/>
  <c r="A35" i="19"/>
  <c r="G34" i="19"/>
  <c r="A34" i="19"/>
  <c r="G33" i="19"/>
  <c r="A33" i="19"/>
  <c r="G32" i="19"/>
  <c r="A32" i="19"/>
  <c r="G31" i="19"/>
  <c r="A31" i="19"/>
  <c r="G30" i="19"/>
  <c r="A30" i="19"/>
  <c r="G29" i="19"/>
  <c r="A29" i="19"/>
  <c r="G28" i="19"/>
  <c r="A28" i="19"/>
  <c r="G27" i="19"/>
  <c r="A27" i="19"/>
  <c r="G26" i="19"/>
  <c r="A26" i="19"/>
  <c r="G25" i="19"/>
  <c r="A25" i="19"/>
  <c r="G24" i="19"/>
  <c r="A24" i="19"/>
  <c r="G23" i="19"/>
  <c r="A23" i="19"/>
  <c r="G22" i="19"/>
  <c r="A22" i="19"/>
  <c r="G21" i="19"/>
  <c r="A21" i="19"/>
  <c r="G20" i="19"/>
  <c r="A20" i="19"/>
  <c r="G19" i="19"/>
  <c r="A19" i="19"/>
  <c r="G18" i="19"/>
  <c r="A18" i="19"/>
  <c r="G17" i="19"/>
  <c r="A17" i="19"/>
  <c r="G16" i="19"/>
  <c r="A16" i="19"/>
  <c r="G15" i="19"/>
  <c r="A15" i="19"/>
  <c r="G14" i="19"/>
  <c r="A14" i="19"/>
  <c r="G13" i="19"/>
  <c r="A13" i="19"/>
  <c r="G12" i="19"/>
  <c r="A12" i="19"/>
  <c r="G11" i="19"/>
  <c r="A11" i="19"/>
  <c r="G10" i="19"/>
  <c r="E10" i="19"/>
  <c r="D10" i="19"/>
  <c r="L10" i="1" l="1"/>
  <c r="K10" i="1"/>
  <c r="J10" i="1"/>
  <c r="A105" i="3"/>
  <c r="A106" i="3"/>
  <c r="A107" i="3"/>
  <c r="A108" i="3"/>
  <c r="A109" i="3"/>
  <c r="A7" i="3"/>
  <c r="O109" i="3"/>
  <c r="P109" i="3" s="1"/>
  <c r="O108" i="3"/>
  <c r="P108" i="3" s="1"/>
  <c r="O107" i="3"/>
  <c r="P107" i="3" s="1"/>
  <c r="O106" i="3"/>
  <c r="P106" i="3" s="1"/>
  <c r="O105" i="3"/>
  <c r="P105" i="3" s="1"/>
  <c r="O104" i="3"/>
  <c r="O103" i="3"/>
  <c r="O102" i="3"/>
  <c r="O101" i="3"/>
  <c r="O99" i="3"/>
  <c r="A99" i="3"/>
  <c r="O98" i="3"/>
  <c r="A98" i="3"/>
  <c r="O97" i="3"/>
  <c r="A97" i="3"/>
  <c r="O96" i="3"/>
  <c r="A96" i="3"/>
  <c r="B47" i="3"/>
  <c r="O47" i="3" s="1"/>
  <c r="A47" i="3"/>
  <c r="O94" i="3"/>
  <c r="A94" i="3"/>
  <c r="O93" i="3"/>
  <c r="A93" i="3"/>
  <c r="O92" i="3"/>
  <c r="A92" i="3"/>
  <c r="O91" i="3"/>
  <c r="A91" i="3"/>
  <c r="O90" i="3"/>
  <c r="A90" i="3"/>
  <c r="O89" i="3"/>
  <c r="A89" i="3"/>
  <c r="O88" i="3"/>
  <c r="A88" i="3"/>
  <c r="B95" i="3"/>
  <c r="O95" i="3" s="1"/>
  <c r="P95" i="3" s="1"/>
  <c r="A95" i="3"/>
  <c r="B87" i="3"/>
  <c r="O87" i="3" s="1"/>
  <c r="P87" i="3" s="1"/>
  <c r="B85" i="3"/>
  <c r="O85" i="3" s="1"/>
  <c r="P85" i="3" s="1"/>
  <c r="A85" i="3"/>
  <c r="B84" i="3"/>
  <c r="O84" i="3" s="1"/>
  <c r="P84" i="3" s="1"/>
  <c r="A84" i="3"/>
  <c r="B86" i="3"/>
  <c r="O86" i="3" s="1"/>
  <c r="P86" i="3" s="1"/>
  <c r="A86" i="3"/>
  <c r="B82" i="3"/>
  <c r="O82" i="3" s="1"/>
  <c r="P82" i="3" s="1"/>
  <c r="A82" i="3"/>
  <c r="B81" i="3"/>
  <c r="O81" i="3" s="1"/>
  <c r="P81" i="3" s="1"/>
  <c r="A81" i="3"/>
  <c r="B80" i="3"/>
  <c r="O80" i="3" s="1"/>
  <c r="P80" i="3" s="1"/>
  <c r="A80" i="3"/>
  <c r="B79" i="3"/>
  <c r="O79" i="3" s="1"/>
  <c r="P79" i="3" s="1"/>
  <c r="A79" i="3"/>
  <c r="B78" i="3"/>
  <c r="O78" i="3" s="1"/>
  <c r="P78" i="3" s="1"/>
  <c r="A78" i="3"/>
  <c r="B77" i="3"/>
  <c r="O77" i="3" s="1"/>
  <c r="P77" i="3" s="1"/>
  <c r="A77" i="3"/>
  <c r="B76" i="3"/>
  <c r="O76" i="3" s="1"/>
  <c r="P76" i="3" s="1"/>
  <c r="A76" i="3"/>
  <c r="B75" i="3"/>
  <c r="O75" i="3" s="1"/>
  <c r="P75" i="3" s="1"/>
  <c r="A75" i="3"/>
  <c r="B74" i="3"/>
  <c r="O74" i="3" s="1"/>
  <c r="P74" i="3" s="1"/>
  <c r="A74" i="3"/>
  <c r="B73" i="3"/>
  <c r="O73" i="3" s="1"/>
  <c r="P73" i="3" s="1"/>
  <c r="A73" i="3"/>
  <c r="B72" i="3"/>
  <c r="O72" i="3" s="1"/>
  <c r="P72" i="3" s="1"/>
  <c r="A72" i="3"/>
  <c r="B71" i="3"/>
  <c r="O71" i="3" s="1"/>
  <c r="P71" i="3" s="1"/>
  <c r="A71" i="3"/>
  <c r="B70" i="3"/>
  <c r="O70" i="3" s="1"/>
  <c r="P70" i="3" s="1"/>
  <c r="A70" i="3"/>
  <c r="B69" i="3"/>
  <c r="O69" i="3" s="1"/>
  <c r="P69" i="3" s="1"/>
  <c r="A69" i="3"/>
  <c r="B68" i="3"/>
  <c r="O68" i="3" s="1"/>
  <c r="P68" i="3" s="1"/>
  <c r="A68" i="3"/>
  <c r="B67" i="3"/>
  <c r="O67" i="3" s="1"/>
  <c r="P67" i="3" s="1"/>
  <c r="A67" i="3"/>
  <c r="B66" i="3"/>
  <c r="O66" i="3" s="1"/>
  <c r="P66" i="3" s="1"/>
  <c r="A66" i="3"/>
  <c r="B65" i="3"/>
  <c r="O65" i="3" s="1"/>
  <c r="P65" i="3" s="1"/>
  <c r="A65" i="3"/>
  <c r="B64" i="3"/>
  <c r="O64" i="3" s="1"/>
  <c r="P64" i="3" s="1"/>
  <c r="A64" i="3"/>
  <c r="B63" i="3"/>
  <c r="O63" i="3" s="1"/>
  <c r="P63" i="3" s="1"/>
  <c r="A63" i="3"/>
  <c r="B62" i="3"/>
  <c r="O62" i="3" s="1"/>
  <c r="P62" i="3" s="1"/>
  <c r="A62" i="3"/>
  <c r="B61" i="3"/>
  <c r="O61" i="3" s="1"/>
  <c r="P61" i="3" s="1"/>
  <c r="A61" i="3"/>
  <c r="B60" i="3"/>
  <c r="O60" i="3" s="1"/>
  <c r="P60" i="3" s="1"/>
  <c r="A60" i="3"/>
  <c r="B59" i="3"/>
  <c r="O59" i="3" s="1"/>
  <c r="P59" i="3" s="1"/>
  <c r="A59" i="3"/>
  <c r="B58" i="3"/>
  <c r="O58" i="3" s="1"/>
  <c r="P58" i="3" s="1"/>
  <c r="A58" i="3"/>
  <c r="B57" i="3"/>
  <c r="O57" i="3" s="1"/>
  <c r="P57" i="3" s="1"/>
  <c r="A57" i="3"/>
  <c r="B56" i="3"/>
  <c r="O56" i="3" s="1"/>
  <c r="P56" i="3" s="1"/>
  <c r="A56" i="3"/>
  <c r="B55" i="3"/>
  <c r="O55" i="3" s="1"/>
  <c r="P55" i="3" s="1"/>
  <c r="A55" i="3"/>
  <c r="B54" i="3"/>
  <c r="O54" i="3" s="1"/>
  <c r="P54" i="3" s="1"/>
  <c r="A54" i="3"/>
  <c r="B53" i="3"/>
  <c r="O53" i="3" s="1"/>
  <c r="P53" i="3" s="1"/>
  <c r="A53" i="3"/>
  <c r="B52" i="3"/>
  <c r="O52" i="3" s="1"/>
  <c r="P52" i="3" s="1"/>
  <c r="A52" i="3"/>
  <c r="B51" i="3"/>
  <c r="O51" i="3" s="1"/>
  <c r="P51" i="3" s="1"/>
  <c r="A51" i="3"/>
  <c r="B50" i="3"/>
  <c r="O50" i="3" s="1"/>
  <c r="P50" i="3" s="1"/>
  <c r="A50" i="3"/>
  <c r="B49" i="3"/>
  <c r="O49" i="3" s="1"/>
  <c r="P49" i="3" s="1"/>
  <c r="A49" i="3"/>
  <c r="B48" i="3"/>
  <c r="O48" i="3" s="1"/>
  <c r="P48" i="3" s="1"/>
  <c r="A48" i="3"/>
  <c r="B83" i="3"/>
  <c r="O83" i="3" s="1"/>
  <c r="P83" i="3" s="1"/>
  <c r="A83" i="3"/>
  <c r="B46" i="3"/>
  <c r="O46" i="3" s="1"/>
  <c r="P46" i="3" s="1"/>
  <c r="A46" i="3"/>
  <c r="O45" i="3"/>
  <c r="P45" i="3" s="1"/>
  <c r="A45" i="3"/>
  <c r="P44" i="3"/>
  <c r="B44" i="3"/>
  <c r="O44" i="3" s="1"/>
  <c r="A44" i="3"/>
  <c r="B43" i="3"/>
  <c r="O43" i="3" s="1"/>
  <c r="P43" i="3" s="1"/>
  <c r="A43" i="3"/>
  <c r="B42" i="3"/>
  <c r="O42" i="3" s="1"/>
  <c r="P42" i="3" s="1"/>
  <c r="A42" i="3"/>
  <c r="B41" i="3"/>
  <c r="O41" i="3" s="1"/>
  <c r="P41" i="3" s="1"/>
  <c r="A41" i="3"/>
  <c r="B40" i="3"/>
  <c r="O40" i="3" s="1"/>
  <c r="P40" i="3" s="1"/>
  <c r="A40" i="3"/>
  <c r="B39" i="3"/>
  <c r="O39" i="3" s="1"/>
  <c r="P39" i="3" s="1"/>
  <c r="A39" i="3"/>
  <c r="B38" i="3"/>
  <c r="O38" i="3" s="1"/>
  <c r="P38" i="3" s="1"/>
  <c r="A38" i="3"/>
  <c r="B37" i="3"/>
  <c r="O37" i="3" s="1"/>
  <c r="P37" i="3" s="1"/>
  <c r="A37" i="3"/>
  <c r="B36" i="3"/>
  <c r="O36" i="3" s="1"/>
  <c r="P36" i="3" s="1"/>
  <c r="A36" i="3"/>
  <c r="B35" i="3"/>
  <c r="O35" i="3" s="1"/>
  <c r="P35" i="3" s="1"/>
  <c r="A35" i="3"/>
  <c r="B34" i="3"/>
  <c r="O34" i="3" s="1"/>
  <c r="P34" i="3" s="1"/>
  <c r="A34" i="3"/>
  <c r="B33" i="3"/>
  <c r="O33" i="3" s="1"/>
  <c r="P33" i="3" s="1"/>
  <c r="A33" i="3"/>
  <c r="B32" i="3"/>
  <c r="O32" i="3" s="1"/>
  <c r="P32" i="3" s="1"/>
  <c r="A32" i="3"/>
  <c r="B31" i="3"/>
  <c r="O31" i="3" s="1"/>
  <c r="P31" i="3" s="1"/>
  <c r="A31" i="3"/>
  <c r="B30" i="3"/>
  <c r="O30" i="3" s="1"/>
  <c r="P30" i="3" s="1"/>
  <c r="A30" i="3"/>
  <c r="B29" i="3"/>
  <c r="O29" i="3" s="1"/>
  <c r="P29" i="3" s="1"/>
  <c r="A29" i="3"/>
  <c r="B28" i="3"/>
  <c r="O28" i="3" s="1"/>
  <c r="P28" i="3" s="1"/>
  <c r="A28" i="3"/>
  <c r="B27" i="3"/>
  <c r="O27" i="3" s="1"/>
  <c r="P27" i="3" s="1"/>
  <c r="A27" i="3"/>
  <c r="B26" i="3"/>
  <c r="O26" i="3" s="1"/>
  <c r="P26" i="3" s="1"/>
  <c r="A26" i="3"/>
  <c r="B25" i="3"/>
  <c r="O25" i="3" s="1"/>
  <c r="P25" i="3" s="1"/>
  <c r="A25" i="3"/>
  <c r="B24" i="3"/>
  <c r="O24" i="3" s="1"/>
  <c r="P24" i="3" s="1"/>
  <c r="A24" i="3"/>
  <c r="B23" i="3"/>
  <c r="O23" i="3" s="1"/>
  <c r="P23" i="3" s="1"/>
  <c r="A23" i="3"/>
  <c r="B22" i="3"/>
  <c r="O22" i="3" s="1"/>
  <c r="P22" i="3" s="1"/>
  <c r="A22" i="3"/>
  <c r="B21" i="3"/>
  <c r="O21" i="3" s="1"/>
  <c r="P21" i="3" s="1"/>
  <c r="A21" i="3"/>
  <c r="P20" i="3"/>
  <c r="B20" i="3"/>
  <c r="O20" i="3" s="1"/>
  <c r="A20" i="3"/>
  <c r="B19" i="3"/>
  <c r="O19" i="3" s="1"/>
  <c r="P19" i="3" s="1"/>
  <c r="A19" i="3"/>
  <c r="B18" i="3"/>
  <c r="O18" i="3" s="1"/>
  <c r="P18" i="3" s="1"/>
  <c r="A18" i="3"/>
  <c r="B17" i="3"/>
  <c r="O17" i="3" s="1"/>
  <c r="P17" i="3" s="1"/>
  <c r="A17" i="3"/>
  <c r="B16" i="3"/>
  <c r="O16" i="3" s="1"/>
  <c r="P16" i="3" s="1"/>
  <c r="A16" i="3"/>
  <c r="B15" i="3"/>
  <c r="O15" i="3" s="1"/>
  <c r="P15" i="3" s="1"/>
  <c r="A15" i="3"/>
  <c r="B14" i="3"/>
  <c r="O14" i="3" s="1"/>
  <c r="P14" i="3" s="1"/>
  <c r="A14" i="3"/>
  <c r="B13" i="3"/>
  <c r="O13" i="3" s="1"/>
  <c r="P13" i="3" s="1"/>
  <c r="A13" i="3"/>
  <c r="B12" i="3"/>
  <c r="O12" i="3" s="1"/>
  <c r="P12" i="3" s="1"/>
  <c r="A12" i="3"/>
  <c r="B11" i="3"/>
  <c r="O11" i="3" s="1"/>
  <c r="P11" i="3" s="1"/>
  <c r="A11" i="3"/>
  <c r="B10" i="3"/>
  <c r="O10" i="3" s="1"/>
  <c r="P10" i="3" s="1"/>
  <c r="A10" i="3"/>
  <c r="B9" i="3"/>
  <c r="O9" i="3" s="1"/>
  <c r="P9" i="3" s="1"/>
  <c r="A9" i="3"/>
  <c r="B8" i="3"/>
  <c r="O8" i="3" s="1"/>
  <c r="P8" i="3" s="1"/>
  <c r="A8" i="3"/>
  <c r="B7" i="3"/>
  <c r="O7" i="3" s="1"/>
  <c r="P103" i="3" l="1"/>
  <c r="P102" i="3"/>
  <c r="P104" i="3"/>
  <c r="P101" i="3"/>
  <c r="P98" i="3"/>
  <c r="P96" i="3"/>
  <c r="P7" i="3"/>
  <c r="P88" i="3"/>
  <c r="P90" i="3"/>
  <c r="P92" i="3"/>
  <c r="P94" i="3"/>
  <c r="P89" i="3"/>
  <c r="P91" i="3"/>
  <c r="P93" i="3"/>
  <c r="P47" i="3"/>
  <c r="P97" i="3"/>
  <c r="P99" i="3"/>
  <c r="I17" i="12" l="1"/>
  <c r="J17" i="12" l="1"/>
  <c r="B17" i="12"/>
  <c r="K17" i="12"/>
  <c r="E17" i="12"/>
  <c r="I18" i="12"/>
  <c r="K18" i="12" s="1"/>
  <c r="G17" i="12"/>
  <c r="D17" i="12"/>
  <c r="H17" i="12"/>
  <c r="C17" i="12"/>
  <c r="B18" i="12" l="1"/>
  <c r="I19" i="12"/>
  <c r="K19" i="12" s="1"/>
  <c r="E18" i="12"/>
  <c r="B19" i="12" l="1"/>
  <c r="I20" i="12"/>
  <c r="K20" i="12" s="1"/>
  <c r="E19" i="12"/>
  <c r="B20" i="12" l="1"/>
  <c r="I21" i="12"/>
  <c r="K21" i="12" s="1"/>
  <c r="E20" i="12"/>
  <c r="B21" i="12" l="1"/>
  <c r="I22" i="12"/>
  <c r="K22" i="12" s="1"/>
  <c r="E21" i="12"/>
  <c r="B22" i="12" l="1"/>
  <c r="I23" i="12"/>
  <c r="K23" i="12" s="1"/>
  <c r="E22" i="12"/>
  <c r="B23" i="12" l="1"/>
  <c r="I24" i="12"/>
  <c r="K24" i="12" s="1"/>
  <c r="E23" i="12"/>
  <c r="B24" i="12" l="1"/>
  <c r="I25" i="12"/>
  <c r="K25" i="12" s="1"/>
  <c r="E24" i="12"/>
  <c r="B25" i="12" l="1"/>
  <c r="I26" i="12"/>
  <c r="K26" i="12" s="1"/>
  <c r="E25" i="12"/>
  <c r="B26" i="12" l="1"/>
  <c r="I27" i="12"/>
  <c r="K27" i="12" s="1"/>
  <c r="E26" i="12"/>
  <c r="B27" i="12" l="1"/>
  <c r="I28" i="12"/>
  <c r="K28" i="12" s="1"/>
  <c r="E27" i="12"/>
  <c r="B28" i="12" l="1"/>
  <c r="I29" i="12"/>
  <c r="K29" i="12" s="1"/>
  <c r="E28" i="12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32" i="18"/>
  <c r="B29" i="12" l="1"/>
  <c r="I30" i="12"/>
  <c r="K30" i="12" s="1"/>
  <c r="E29" i="12"/>
  <c r="B30" i="12" l="1"/>
  <c r="E30" i="12"/>
  <c r="I31" i="12"/>
  <c r="K31" i="12" s="1"/>
  <c r="B31" i="12" l="1"/>
  <c r="C31" i="12"/>
  <c r="E31" i="12"/>
  <c r="F31" i="12" s="1"/>
  <c r="G31" i="12"/>
  <c r="I32" i="12"/>
  <c r="K32" i="12" s="1"/>
  <c r="D31" i="12"/>
  <c r="H31" i="12"/>
  <c r="J31" i="12"/>
  <c r="B32" i="12" l="1"/>
  <c r="C32" i="12"/>
  <c r="E32" i="12"/>
  <c r="F32" i="12" s="1"/>
  <c r="G32" i="12"/>
  <c r="I33" i="12"/>
  <c r="K33" i="12" s="1"/>
  <c r="D32" i="12"/>
  <c r="H32" i="12"/>
  <c r="J32" i="12"/>
  <c r="B33" i="12" l="1"/>
  <c r="C33" i="12"/>
  <c r="E33" i="12"/>
  <c r="F33" i="12" s="1"/>
  <c r="G33" i="12"/>
  <c r="I34" i="12"/>
  <c r="K34" i="12" s="1"/>
  <c r="D33" i="12"/>
  <c r="H33" i="12"/>
  <c r="J33" i="12"/>
  <c r="B34" i="12" l="1"/>
  <c r="C34" i="12"/>
  <c r="E34" i="12"/>
  <c r="F34" i="12" s="1"/>
  <c r="G34" i="12"/>
  <c r="I35" i="12"/>
  <c r="K35" i="12" s="1"/>
  <c r="D34" i="12"/>
  <c r="H34" i="12"/>
  <c r="J34" i="12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B35" i="12" l="1"/>
  <c r="C35" i="12"/>
  <c r="E35" i="12"/>
  <c r="F35" i="12" s="1"/>
  <c r="G35" i="12"/>
  <c r="I36" i="12"/>
  <c r="K36" i="12" s="1"/>
  <c r="D35" i="12"/>
  <c r="H35" i="12"/>
  <c r="J35" i="12"/>
  <c r="B36" i="12" l="1"/>
  <c r="C36" i="12"/>
  <c r="E36" i="12"/>
  <c r="F36" i="12" s="1"/>
  <c r="G36" i="12"/>
  <c r="I37" i="12"/>
  <c r="K37" i="12" s="1"/>
  <c r="D36" i="12"/>
  <c r="H36" i="12"/>
  <c r="J36" i="12"/>
  <c r="C12" i="12"/>
  <c r="D13" i="12"/>
  <c r="A13" i="12" l="1"/>
  <c r="B37" i="12"/>
  <c r="C37" i="12"/>
  <c r="E37" i="12"/>
  <c r="F37" i="12" s="1"/>
  <c r="G37" i="12"/>
  <c r="I38" i="12"/>
  <c r="K38" i="12" s="1"/>
  <c r="D37" i="12"/>
  <c r="H37" i="12"/>
  <c r="J37" i="12"/>
  <c r="B38" i="12" l="1"/>
  <c r="C38" i="12"/>
  <c r="E38" i="12"/>
  <c r="F38" i="12" s="1"/>
  <c r="G38" i="12"/>
  <c r="I39" i="12"/>
  <c r="K39" i="12" s="1"/>
  <c r="D38" i="12"/>
  <c r="H38" i="12"/>
  <c r="J38" i="12"/>
  <c r="B39" i="12" l="1"/>
  <c r="C39" i="12"/>
  <c r="E39" i="12"/>
  <c r="F39" i="12" s="1"/>
  <c r="G39" i="12"/>
  <c r="I40" i="12"/>
  <c r="K40" i="12" s="1"/>
  <c r="D39" i="12"/>
  <c r="H39" i="12"/>
  <c r="J39" i="12"/>
  <c r="J18" i="12"/>
  <c r="B40" i="12" l="1"/>
  <c r="C40" i="12"/>
  <c r="E40" i="12"/>
  <c r="F40" i="12" s="1"/>
  <c r="G40" i="12"/>
  <c r="I41" i="12"/>
  <c r="K41" i="12" s="1"/>
  <c r="D40" i="12"/>
  <c r="H40" i="12"/>
  <c r="J40" i="12"/>
  <c r="D18" i="12"/>
  <c r="H18" i="12"/>
  <c r="C18" i="12"/>
  <c r="F18" i="12"/>
  <c r="G18" i="12"/>
  <c r="J19" i="12"/>
  <c r="B41" i="12" l="1"/>
  <c r="C41" i="12"/>
  <c r="E41" i="12"/>
  <c r="F41" i="12" s="1"/>
  <c r="G41" i="12"/>
  <c r="I42" i="12"/>
  <c r="K42" i="12" s="1"/>
  <c r="D41" i="12"/>
  <c r="H41" i="12"/>
  <c r="J41" i="12"/>
  <c r="C19" i="12"/>
  <c r="F19" i="12"/>
  <c r="G19" i="12"/>
  <c r="D19" i="12"/>
  <c r="H19" i="12"/>
  <c r="J20" i="12"/>
  <c r="B42" i="12" l="1"/>
  <c r="C42" i="12"/>
  <c r="E42" i="12"/>
  <c r="F42" i="12" s="1"/>
  <c r="G42" i="12"/>
  <c r="I43" i="12"/>
  <c r="K43" i="12" s="1"/>
  <c r="D42" i="12"/>
  <c r="H42" i="12"/>
  <c r="J42" i="12"/>
  <c r="D20" i="12"/>
  <c r="C20" i="12"/>
  <c r="F20" i="12"/>
  <c r="G20" i="12"/>
  <c r="H20" i="12"/>
  <c r="J21" i="12"/>
  <c r="B43" i="12" l="1"/>
  <c r="C43" i="12"/>
  <c r="E43" i="12"/>
  <c r="F43" i="12" s="1"/>
  <c r="G43" i="12"/>
  <c r="I44" i="12"/>
  <c r="K44" i="12" s="1"/>
  <c r="D43" i="12"/>
  <c r="H43" i="12"/>
  <c r="J43" i="12"/>
  <c r="C21" i="12"/>
  <c r="F21" i="12"/>
  <c r="D21" i="12"/>
  <c r="G21" i="12"/>
  <c r="J22" i="12"/>
  <c r="B44" i="12" l="1"/>
  <c r="C44" i="12"/>
  <c r="E44" i="12"/>
  <c r="F44" i="12" s="1"/>
  <c r="G44" i="12"/>
  <c r="I45" i="12"/>
  <c r="K45" i="12" s="1"/>
  <c r="D44" i="12"/>
  <c r="H44" i="12"/>
  <c r="J44" i="12"/>
  <c r="H22" i="12"/>
  <c r="C22" i="12"/>
  <c r="F22" i="12"/>
  <c r="G22" i="12"/>
  <c r="D22" i="12"/>
  <c r="J23" i="12"/>
  <c r="B45" i="12" l="1"/>
  <c r="C45" i="12"/>
  <c r="E45" i="12"/>
  <c r="F45" i="12" s="1"/>
  <c r="G45" i="12"/>
  <c r="I46" i="12"/>
  <c r="K46" i="12" s="1"/>
  <c r="D45" i="12"/>
  <c r="H45" i="12"/>
  <c r="J45" i="12"/>
  <c r="F23" i="12"/>
  <c r="D23" i="12"/>
  <c r="H23" i="12"/>
  <c r="C23" i="12"/>
  <c r="G23" i="12"/>
  <c r="J24" i="12"/>
  <c r="B46" i="12" l="1"/>
  <c r="E46" i="12"/>
  <c r="F46" i="12" s="1"/>
  <c r="D46" i="12"/>
  <c r="H46" i="12"/>
  <c r="J46" i="12"/>
  <c r="C46" i="12"/>
  <c r="G46" i="12"/>
  <c r="D24" i="12"/>
  <c r="H24" i="12"/>
  <c r="C24" i="12"/>
  <c r="F24" i="12"/>
  <c r="G24" i="12"/>
  <c r="J25" i="12"/>
  <c r="G25" i="12" l="1"/>
  <c r="D25" i="12"/>
  <c r="H25" i="12"/>
  <c r="C25" i="12"/>
  <c r="F25" i="12"/>
  <c r="J26" i="12"/>
  <c r="D26" i="12" l="1"/>
  <c r="C26" i="12"/>
  <c r="F26" i="12"/>
  <c r="G26" i="12"/>
  <c r="H26" i="12"/>
  <c r="J27" i="12"/>
  <c r="C27" i="12" l="1"/>
  <c r="G27" i="12"/>
  <c r="D27" i="12"/>
  <c r="H27" i="12"/>
  <c r="F27" i="12"/>
  <c r="J28" i="12"/>
  <c r="C28" i="12" l="1"/>
  <c r="F28" i="12"/>
  <c r="G28" i="12"/>
  <c r="D28" i="12"/>
  <c r="H28" i="12"/>
  <c r="J29" i="12"/>
  <c r="C29" i="12" l="1"/>
  <c r="D29" i="12"/>
  <c r="H29" i="12"/>
  <c r="F29" i="12"/>
  <c r="G29" i="12"/>
  <c r="J30" i="12"/>
  <c r="H21" i="12"/>
  <c r="H30" i="12" l="1"/>
  <c r="C30" i="12"/>
  <c r="F30" i="12"/>
  <c r="G30" i="12"/>
  <c r="D30" i="12"/>
  <c r="A11" i="12"/>
  <c r="F17" i="12" l="1"/>
  <c r="F6" i="10"/>
  <c r="B8" i="10" s="1"/>
  <c r="D408" i="10"/>
  <c r="A408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A22" i="10"/>
  <c r="B22" i="10"/>
  <c r="C22" i="10"/>
  <c r="D22" i="10"/>
  <c r="A23" i="10"/>
  <c r="B23" i="10"/>
  <c r="C23" i="10"/>
  <c r="D23" i="10"/>
  <c r="A24" i="10"/>
  <c r="B24" i="10"/>
  <c r="C24" i="10"/>
  <c r="D24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D37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41" i="10"/>
  <c r="B41" i="10"/>
  <c r="C41" i="10"/>
  <c r="D41" i="10"/>
  <c r="A42" i="10"/>
  <c r="B42" i="10"/>
  <c r="C42" i="10"/>
  <c r="D42" i="10"/>
  <c r="A43" i="10"/>
  <c r="B43" i="10"/>
  <c r="C43" i="10"/>
  <c r="D43" i="10"/>
  <c r="A44" i="10"/>
  <c r="B44" i="10"/>
  <c r="C44" i="10"/>
  <c r="D44" i="10"/>
  <c r="A45" i="10"/>
  <c r="B45" i="10"/>
  <c r="C45" i="10"/>
  <c r="D45" i="10"/>
  <c r="A46" i="10"/>
  <c r="B46" i="10"/>
  <c r="C46" i="10"/>
  <c r="D46" i="10"/>
  <c r="A47" i="10"/>
  <c r="B47" i="10"/>
  <c r="C47" i="10"/>
  <c r="D47" i="10"/>
  <c r="A48" i="10"/>
  <c r="B48" i="10"/>
  <c r="C48" i="10"/>
  <c r="D48" i="10"/>
  <c r="A49" i="10"/>
  <c r="B49" i="10"/>
  <c r="C49" i="10"/>
  <c r="D49" i="10"/>
  <c r="A50" i="10"/>
  <c r="B50" i="10"/>
  <c r="C50" i="10"/>
  <c r="D50" i="10"/>
  <c r="A51" i="10"/>
  <c r="B51" i="10"/>
  <c r="C51" i="10"/>
  <c r="D51" i="10"/>
  <c r="A52" i="10"/>
  <c r="B52" i="10"/>
  <c r="C52" i="10"/>
  <c r="D52" i="10"/>
  <c r="A53" i="10"/>
  <c r="B53" i="10"/>
  <c r="C53" i="10"/>
  <c r="D53" i="10"/>
  <c r="A54" i="10"/>
  <c r="B54" i="10"/>
  <c r="C54" i="10"/>
  <c r="D54" i="10"/>
  <c r="A55" i="10"/>
  <c r="B55" i="10"/>
  <c r="C55" i="10"/>
  <c r="D55" i="10"/>
  <c r="A56" i="10"/>
  <c r="B56" i="10"/>
  <c r="C56" i="10"/>
  <c r="D56" i="10"/>
  <c r="A57" i="10"/>
  <c r="B57" i="10"/>
  <c r="C57" i="10"/>
  <c r="D57" i="10"/>
  <c r="A58" i="10"/>
  <c r="B58" i="10"/>
  <c r="C58" i="10"/>
  <c r="D58" i="10"/>
  <c r="A59" i="10"/>
  <c r="B59" i="10"/>
  <c r="C59" i="10"/>
  <c r="D59" i="10"/>
  <c r="A60" i="10"/>
  <c r="B60" i="10"/>
  <c r="C60" i="10"/>
  <c r="D60" i="10"/>
  <c r="A61" i="10"/>
  <c r="B61" i="10"/>
  <c r="C61" i="10"/>
  <c r="D61" i="10"/>
  <c r="A62" i="10"/>
  <c r="B62" i="10"/>
  <c r="C62" i="10"/>
  <c r="D62" i="10"/>
  <c r="A63" i="10"/>
  <c r="B63" i="10"/>
  <c r="C63" i="10"/>
  <c r="D63" i="10"/>
  <c r="A64" i="10"/>
  <c r="B64" i="10"/>
  <c r="C64" i="10"/>
  <c r="D64" i="10"/>
  <c r="A65" i="10"/>
  <c r="B65" i="10"/>
  <c r="C65" i="10"/>
  <c r="D65" i="10"/>
  <c r="A66" i="10"/>
  <c r="B66" i="10"/>
  <c r="C66" i="10"/>
  <c r="D66" i="10"/>
  <c r="A67" i="10"/>
  <c r="B67" i="10"/>
  <c r="C67" i="10"/>
  <c r="D67" i="10"/>
  <c r="A68" i="10"/>
  <c r="B68" i="10"/>
  <c r="C68" i="10"/>
  <c r="D68" i="10"/>
  <c r="A69" i="10"/>
  <c r="B69" i="10"/>
  <c r="C69" i="10"/>
  <c r="D69" i="10"/>
  <c r="A70" i="10"/>
  <c r="B70" i="10"/>
  <c r="C70" i="10"/>
  <c r="D70" i="10"/>
  <c r="A71" i="10"/>
  <c r="B71" i="10"/>
  <c r="C71" i="10"/>
  <c r="D71" i="10"/>
  <c r="A72" i="10"/>
  <c r="B72" i="10"/>
  <c r="C72" i="10"/>
  <c r="D72" i="10"/>
  <c r="A73" i="10"/>
  <c r="B73" i="10"/>
  <c r="C73" i="10"/>
  <c r="D73" i="10"/>
  <c r="A74" i="10"/>
  <c r="B74" i="10"/>
  <c r="C74" i="10"/>
  <c r="D74" i="10"/>
  <c r="A75" i="10"/>
  <c r="B75" i="10"/>
  <c r="C75" i="10"/>
  <c r="D75" i="10"/>
  <c r="A76" i="10"/>
  <c r="B76" i="10"/>
  <c r="C76" i="10"/>
  <c r="D76" i="10"/>
  <c r="A77" i="10"/>
  <c r="B77" i="10"/>
  <c r="C77" i="10"/>
  <c r="D77" i="10"/>
  <c r="A78" i="10"/>
  <c r="B78" i="10"/>
  <c r="C78" i="10"/>
  <c r="D78" i="10"/>
  <c r="A79" i="10"/>
  <c r="B79" i="10"/>
  <c r="C79" i="10"/>
  <c r="D79" i="10"/>
  <c r="A80" i="10"/>
  <c r="B80" i="10"/>
  <c r="C80" i="10"/>
  <c r="D80" i="10"/>
  <c r="A81" i="10"/>
  <c r="B81" i="10"/>
  <c r="C81" i="10"/>
  <c r="D81" i="10"/>
  <c r="A82" i="10"/>
  <c r="B82" i="10"/>
  <c r="C82" i="10"/>
  <c r="D82" i="10"/>
  <c r="A83" i="10"/>
  <c r="B83" i="10"/>
  <c r="C83" i="10"/>
  <c r="D83" i="10"/>
  <c r="A84" i="10"/>
  <c r="B84" i="10"/>
  <c r="C84" i="10"/>
  <c r="D84" i="10"/>
  <c r="A85" i="10"/>
  <c r="B85" i="10"/>
  <c r="C85" i="10"/>
  <c r="D85" i="10"/>
  <c r="A86" i="10"/>
  <c r="B86" i="10"/>
  <c r="C86" i="10"/>
  <c r="D86" i="10"/>
  <c r="A87" i="10"/>
  <c r="B87" i="10"/>
  <c r="C87" i="10"/>
  <c r="D87" i="10"/>
  <c r="A88" i="10"/>
  <c r="B88" i="10"/>
  <c r="C88" i="10"/>
  <c r="D88" i="10"/>
  <c r="A89" i="10"/>
  <c r="B89" i="10"/>
  <c r="C89" i="10"/>
  <c r="D89" i="10"/>
  <c r="A90" i="10"/>
  <c r="B90" i="10"/>
  <c r="C90" i="10"/>
  <c r="D90" i="10"/>
  <c r="A91" i="10"/>
  <c r="B91" i="10"/>
  <c r="C91" i="10"/>
  <c r="D91" i="10"/>
  <c r="A92" i="10"/>
  <c r="B92" i="10"/>
  <c r="C92" i="10"/>
  <c r="D92" i="10"/>
  <c r="A93" i="10"/>
  <c r="B93" i="10"/>
  <c r="C93" i="10"/>
  <c r="D93" i="10"/>
  <c r="A94" i="10"/>
  <c r="B94" i="10"/>
  <c r="C94" i="10"/>
  <c r="D94" i="10"/>
  <c r="A95" i="10"/>
  <c r="B95" i="10"/>
  <c r="C95" i="10"/>
  <c r="D95" i="10"/>
  <c r="A96" i="10"/>
  <c r="B96" i="10"/>
  <c r="C96" i="10"/>
  <c r="D96" i="10"/>
  <c r="A97" i="10"/>
  <c r="B97" i="10"/>
  <c r="C97" i="10"/>
  <c r="D97" i="10"/>
  <c r="A98" i="10"/>
  <c r="B98" i="10"/>
  <c r="C98" i="10"/>
  <c r="D98" i="10"/>
  <c r="A99" i="10"/>
  <c r="B99" i="10"/>
  <c r="C99" i="10"/>
  <c r="D99" i="10"/>
  <c r="A100" i="10"/>
  <c r="B100" i="10"/>
  <c r="C100" i="10"/>
  <c r="D100" i="10"/>
  <c r="A101" i="10"/>
  <c r="B101" i="10"/>
  <c r="C101" i="10"/>
  <c r="D101" i="10"/>
  <c r="A102" i="10"/>
  <c r="B102" i="10"/>
  <c r="C102" i="10"/>
  <c r="D102" i="10"/>
  <c r="A103" i="10"/>
  <c r="B103" i="10"/>
  <c r="C103" i="10"/>
  <c r="D103" i="10"/>
  <c r="A104" i="10"/>
  <c r="B104" i="10"/>
  <c r="C104" i="10"/>
  <c r="D104" i="10"/>
  <c r="A105" i="10"/>
  <c r="B105" i="10"/>
  <c r="C105" i="10"/>
  <c r="D105" i="10"/>
  <c r="A106" i="10"/>
  <c r="B106" i="10"/>
  <c r="C106" i="10"/>
  <c r="D106" i="10"/>
  <c r="A107" i="10"/>
  <c r="B107" i="10"/>
  <c r="C107" i="10"/>
  <c r="D107" i="10"/>
  <c r="A108" i="10"/>
  <c r="B108" i="10"/>
  <c r="C108" i="10"/>
  <c r="D108" i="10"/>
  <c r="A109" i="10"/>
  <c r="B109" i="10"/>
  <c r="C109" i="10"/>
  <c r="D109" i="10"/>
  <c r="A110" i="10"/>
  <c r="B110" i="10"/>
  <c r="C110" i="10"/>
  <c r="D110" i="10"/>
  <c r="A111" i="10"/>
  <c r="B111" i="10"/>
  <c r="C111" i="10"/>
  <c r="D111" i="10"/>
  <c r="A112" i="10"/>
  <c r="B112" i="10"/>
  <c r="C112" i="10"/>
  <c r="D112" i="10"/>
  <c r="A113" i="10"/>
  <c r="B113" i="10"/>
  <c r="C113" i="10"/>
  <c r="D113" i="10"/>
  <c r="A114" i="10"/>
  <c r="B114" i="10"/>
  <c r="C114" i="10"/>
  <c r="D114" i="10"/>
  <c r="A115" i="10"/>
  <c r="B115" i="10"/>
  <c r="C115" i="10"/>
  <c r="D115" i="10"/>
  <c r="A116" i="10"/>
  <c r="B116" i="10"/>
  <c r="C116" i="10"/>
  <c r="D116" i="10"/>
  <c r="A117" i="10"/>
  <c r="B117" i="10"/>
  <c r="C117" i="10"/>
  <c r="D117" i="10"/>
  <c r="A118" i="10"/>
  <c r="B118" i="10"/>
  <c r="C118" i="10"/>
  <c r="D118" i="10"/>
  <c r="A119" i="10"/>
  <c r="B119" i="10"/>
  <c r="C119" i="10"/>
  <c r="D119" i="10"/>
  <c r="A120" i="10"/>
  <c r="B120" i="10"/>
  <c r="C120" i="10"/>
  <c r="D120" i="10"/>
  <c r="A121" i="10"/>
  <c r="B121" i="10"/>
  <c r="C121" i="10"/>
  <c r="D121" i="10"/>
  <c r="A122" i="10"/>
  <c r="B122" i="10"/>
  <c r="C122" i="10"/>
  <c r="D122" i="10"/>
  <c r="A123" i="10"/>
  <c r="B123" i="10"/>
  <c r="C123" i="10"/>
  <c r="D123" i="10"/>
  <c r="A124" i="10"/>
  <c r="B124" i="10"/>
  <c r="C124" i="10"/>
  <c r="D124" i="10"/>
  <c r="A125" i="10"/>
  <c r="B125" i="10"/>
  <c r="C125" i="10"/>
  <c r="D125" i="10"/>
  <c r="A126" i="10"/>
  <c r="B126" i="10"/>
  <c r="C126" i="10"/>
  <c r="D126" i="10"/>
  <c r="A127" i="10"/>
  <c r="B127" i="10"/>
  <c r="C127" i="10"/>
  <c r="D127" i="10"/>
  <c r="A128" i="10"/>
  <c r="B128" i="10"/>
  <c r="C128" i="10"/>
  <c r="D128" i="10"/>
  <c r="A129" i="10"/>
  <c r="B129" i="10"/>
  <c r="C129" i="10"/>
  <c r="D129" i="10"/>
  <c r="A130" i="10"/>
  <c r="B130" i="10"/>
  <c r="C130" i="10"/>
  <c r="D130" i="10"/>
  <c r="A131" i="10"/>
  <c r="B131" i="10"/>
  <c r="C131" i="10"/>
  <c r="D131" i="10"/>
  <c r="A132" i="10"/>
  <c r="B132" i="10"/>
  <c r="C132" i="10"/>
  <c r="D132" i="10"/>
  <c r="A133" i="10"/>
  <c r="B133" i="10"/>
  <c r="C133" i="10"/>
  <c r="D133" i="10"/>
  <c r="A134" i="10"/>
  <c r="B134" i="10"/>
  <c r="C134" i="10"/>
  <c r="D134" i="10"/>
  <c r="A135" i="10"/>
  <c r="B135" i="10"/>
  <c r="C135" i="10"/>
  <c r="D135" i="10"/>
  <c r="A136" i="10"/>
  <c r="B136" i="10"/>
  <c r="C136" i="10"/>
  <c r="D136" i="10"/>
  <c r="A137" i="10"/>
  <c r="B137" i="10"/>
  <c r="C137" i="10"/>
  <c r="D137" i="10"/>
  <c r="A138" i="10"/>
  <c r="B138" i="10"/>
  <c r="C138" i="10"/>
  <c r="D138" i="10"/>
  <c r="A139" i="10"/>
  <c r="B139" i="10"/>
  <c r="C139" i="10"/>
  <c r="D139" i="10"/>
  <c r="A140" i="10"/>
  <c r="B140" i="10"/>
  <c r="C140" i="10"/>
  <c r="D140" i="10"/>
  <c r="A141" i="10"/>
  <c r="B141" i="10"/>
  <c r="C141" i="10"/>
  <c r="D141" i="10"/>
  <c r="A142" i="10"/>
  <c r="B142" i="10"/>
  <c r="C142" i="10"/>
  <c r="D142" i="10"/>
  <c r="A143" i="10"/>
  <c r="B143" i="10"/>
  <c r="C143" i="10"/>
  <c r="D143" i="10"/>
  <c r="A144" i="10"/>
  <c r="B144" i="10"/>
  <c r="C144" i="10"/>
  <c r="D144" i="10"/>
  <c r="A145" i="10"/>
  <c r="B145" i="10"/>
  <c r="C145" i="10"/>
  <c r="D145" i="10"/>
  <c r="A146" i="10"/>
  <c r="B146" i="10"/>
  <c r="C146" i="10"/>
  <c r="D146" i="10"/>
  <c r="A147" i="10"/>
  <c r="B147" i="10"/>
  <c r="C147" i="10"/>
  <c r="D147" i="10"/>
  <c r="A148" i="10"/>
  <c r="B148" i="10"/>
  <c r="C148" i="10"/>
  <c r="D148" i="10"/>
  <c r="A149" i="10"/>
  <c r="B149" i="10"/>
  <c r="C149" i="10"/>
  <c r="D149" i="10"/>
  <c r="A150" i="10"/>
  <c r="B150" i="10"/>
  <c r="C150" i="10"/>
  <c r="D150" i="10"/>
  <c r="A151" i="10"/>
  <c r="B151" i="10"/>
  <c r="C151" i="10"/>
  <c r="D151" i="10"/>
  <c r="A152" i="10"/>
  <c r="B152" i="10"/>
  <c r="C152" i="10"/>
  <c r="D152" i="10"/>
  <c r="A153" i="10"/>
  <c r="B153" i="10"/>
  <c r="C153" i="10"/>
  <c r="D153" i="10"/>
  <c r="A154" i="10"/>
  <c r="B154" i="10"/>
  <c r="C154" i="10"/>
  <c r="D154" i="10"/>
  <c r="A155" i="10"/>
  <c r="B155" i="10"/>
  <c r="C155" i="10"/>
  <c r="D155" i="10"/>
  <c r="A156" i="10"/>
  <c r="B156" i="10"/>
  <c r="C156" i="10"/>
  <c r="D156" i="10"/>
  <c r="A157" i="10"/>
  <c r="B157" i="10"/>
  <c r="C157" i="10"/>
  <c r="D157" i="10"/>
  <c r="A158" i="10"/>
  <c r="B158" i="10"/>
  <c r="C158" i="10"/>
  <c r="D158" i="10"/>
  <c r="A159" i="10"/>
  <c r="B159" i="10"/>
  <c r="C159" i="10"/>
  <c r="D159" i="10"/>
  <c r="A160" i="10"/>
  <c r="B160" i="10"/>
  <c r="C160" i="10"/>
  <c r="D160" i="10"/>
  <c r="A161" i="10"/>
  <c r="B161" i="10"/>
  <c r="C161" i="10"/>
  <c r="D161" i="10"/>
  <c r="A162" i="10"/>
  <c r="B162" i="10"/>
  <c r="C162" i="10"/>
  <c r="D162" i="10"/>
  <c r="A163" i="10"/>
  <c r="B163" i="10"/>
  <c r="C163" i="10"/>
  <c r="D163" i="10"/>
  <c r="A164" i="10"/>
  <c r="B164" i="10"/>
  <c r="C164" i="10"/>
  <c r="D164" i="10"/>
  <c r="A165" i="10"/>
  <c r="B165" i="10"/>
  <c r="C165" i="10"/>
  <c r="D165" i="10"/>
  <c r="A166" i="10"/>
  <c r="B166" i="10"/>
  <c r="C166" i="10"/>
  <c r="D166" i="10"/>
  <c r="A167" i="10"/>
  <c r="B167" i="10"/>
  <c r="C167" i="10"/>
  <c r="D167" i="10"/>
  <c r="A168" i="10"/>
  <c r="B168" i="10"/>
  <c r="C168" i="10"/>
  <c r="D168" i="10"/>
  <c r="A169" i="10"/>
  <c r="B169" i="10"/>
  <c r="C169" i="10"/>
  <c r="D169" i="10"/>
  <c r="A170" i="10"/>
  <c r="B170" i="10"/>
  <c r="C170" i="10"/>
  <c r="D170" i="10"/>
  <c r="A171" i="10"/>
  <c r="B171" i="10"/>
  <c r="C171" i="10"/>
  <c r="D171" i="10"/>
  <c r="A172" i="10"/>
  <c r="B172" i="10"/>
  <c r="C172" i="10"/>
  <c r="D172" i="10"/>
  <c r="A173" i="10"/>
  <c r="B173" i="10"/>
  <c r="C173" i="10"/>
  <c r="D173" i="10"/>
  <c r="A174" i="10"/>
  <c r="B174" i="10"/>
  <c r="C174" i="10"/>
  <c r="D174" i="10"/>
  <c r="A175" i="10"/>
  <c r="B175" i="10"/>
  <c r="C175" i="10"/>
  <c r="D175" i="10"/>
  <c r="A176" i="10"/>
  <c r="B176" i="10"/>
  <c r="C176" i="10"/>
  <c r="D176" i="10"/>
  <c r="A177" i="10"/>
  <c r="B177" i="10"/>
  <c r="C177" i="10"/>
  <c r="D177" i="10"/>
  <c r="A178" i="10"/>
  <c r="B178" i="10"/>
  <c r="C178" i="10"/>
  <c r="D178" i="10"/>
  <c r="A179" i="10"/>
  <c r="B179" i="10"/>
  <c r="C179" i="10"/>
  <c r="D179" i="10"/>
  <c r="A180" i="10"/>
  <c r="B180" i="10"/>
  <c r="C180" i="10"/>
  <c r="D180" i="10"/>
  <c r="A181" i="10"/>
  <c r="B181" i="10"/>
  <c r="C181" i="10"/>
  <c r="D181" i="10"/>
  <c r="A182" i="10"/>
  <c r="B182" i="10"/>
  <c r="C182" i="10"/>
  <c r="D182" i="10"/>
  <c r="A183" i="10"/>
  <c r="B183" i="10"/>
  <c r="C183" i="10"/>
  <c r="D183" i="10"/>
  <c r="A184" i="10"/>
  <c r="B184" i="10"/>
  <c r="C184" i="10"/>
  <c r="D184" i="10"/>
  <c r="A185" i="10"/>
  <c r="B185" i="10"/>
  <c r="C185" i="10"/>
  <c r="D185" i="10"/>
  <c r="A186" i="10"/>
  <c r="B186" i="10"/>
  <c r="C186" i="10"/>
  <c r="D186" i="10"/>
  <c r="A187" i="10"/>
  <c r="B187" i="10"/>
  <c r="C187" i="10"/>
  <c r="D187" i="10"/>
  <c r="A188" i="10"/>
  <c r="B188" i="10"/>
  <c r="C188" i="10"/>
  <c r="D188" i="10"/>
  <c r="A189" i="10"/>
  <c r="B189" i="10"/>
  <c r="C189" i="10"/>
  <c r="D189" i="10"/>
  <c r="A190" i="10"/>
  <c r="B190" i="10"/>
  <c r="C190" i="10"/>
  <c r="D190" i="10"/>
  <c r="A191" i="10"/>
  <c r="B191" i="10"/>
  <c r="C191" i="10"/>
  <c r="D191" i="10"/>
  <c r="A192" i="10"/>
  <c r="B192" i="10"/>
  <c r="C192" i="10"/>
  <c r="D192" i="10"/>
  <c r="A193" i="10"/>
  <c r="B193" i="10"/>
  <c r="C193" i="10"/>
  <c r="D193" i="10"/>
  <c r="A194" i="10"/>
  <c r="B194" i="10"/>
  <c r="C194" i="10"/>
  <c r="D194" i="10"/>
  <c r="A195" i="10"/>
  <c r="B195" i="10"/>
  <c r="C195" i="10"/>
  <c r="D195" i="10"/>
  <c r="A196" i="10"/>
  <c r="B196" i="10"/>
  <c r="C196" i="10"/>
  <c r="D196" i="10"/>
  <c r="A197" i="10"/>
  <c r="B197" i="10"/>
  <c r="C197" i="10"/>
  <c r="D197" i="10"/>
  <c r="A198" i="10"/>
  <c r="B198" i="10"/>
  <c r="C198" i="10"/>
  <c r="D198" i="10"/>
  <c r="A199" i="10"/>
  <c r="B199" i="10"/>
  <c r="C199" i="10"/>
  <c r="D199" i="10"/>
  <c r="A200" i="10"/>
  <c r="B200" i="10"/>
  <c r="C200" i="10"/>
  <c r="D200" i="10"/>
  <c r="A201" i="10"/>
  <c r="B201" i="10"/>
  <c r="C201" i="10"/>
  <c r="D201" i="10"/>
  <c r="A202" i="10"/>
  <c r="B202" i="10"/>
  <c r="C202" i="10"/>
  <c r="D202" i="10"/>
  <c r="A203" i="10"/>
  <c r="B203" i="10"/>
  <c r="C203" i="10"/>
  <c r="D203" i="10"/>
  <c r="A204" i="10"/>
  <c r="B204" i="10"/>
  <c r="C204" i="10"/>
  <c r="D204" i="10"/>
  <c r="A205" i="10"/>
  <c r="B205" i="10"/>
  <c r="C205" i="10"/>
  <c r="D205" i="10"/>
  <c r="A206" i="10"/>
  <c r="B206" i="10"/>
  <c r="C206" i="10"/>
  <c r="D206" i="10"/>
  <c r="A207" i="10"/>
  <c r="B207" i="10"/>
  <c r="C207" i="10"/>
  <c r="D207" i="10"/>
  <c r="A208" i="10"/>
  <c r="B208" i="10"/>
  <c r="C208" i="10"/>
  <c r="D208" i="10"/>
  <c r="A209" i="10"/>
  <c r="B209" i="10"/>
  <c r="C209" i="10"/>
  <c r="D209" i="10"/>
  <c r="A210" i="10"/>
  <c r="B210" i="10"/>
  <c r="C210" i="10"/>
  <c r="D210" i="10"/>
  <c r="A211" i="10"/>
  <c r="B211" i="10"/>
  <c r="C211" i="10"/>
  <c r="D211" i="10"/>
  <c r="A212" i="10"/>
  <c r="B212" i="10"/>
  <c r="C212" i="10"/>
  <c r="D212" i="10"/>
  <c r="A213" i="10"/>
  <c r="B213" i="10"/>
  <c r="C213" i="10"/>
  <c r="D213" i="10"/>
  <c r="A214" i="10"/>
  <c r="B214" i="10"/>
  <c r="C214" i="10"/>
  <c r="D214" i="10"/>
  <c r="A215" i="10"/>
  <c r="B215" i="10"/>
  <c r="C215" i="10"/>
  <c r="D215" i="10"/>
  <c r="A216" i="10"/>
  <c r="B216" i="10"/>
  <c r="C216" i="10"/>
  <c r="D216" i="10"/>
  <c r="A217" i="10"/>
  <c r="B217" i="10"/>
  <c r="C217" i="10"/>
  <c r="D217" i="10"/>
  <c r="A218" i="10"/>
  <c r="B218" i="10"/>
  <c r="C218" i="10"/>
  <c r="D218" i="10"/>
  <c r="A219" i="10"/>
  <c r="B219" i="10"/>
  <c r="C219" i="10"/>
  <c r="D219" i="10"/>
  <c r="A220" i="10"/>
  <c r="B220" i="10"/>
  <c r="C220" i="10"/>
  <c r="D220" i="10"/>
  <c r="A221" i="10"/>
  <c r="B221" i="10"/>
  <c r="C221" i="10"/>
  <c r="D221" i="10"/>
  <c r="A222" i="10"/>
  <c r="B222" i="10"/>
  <c r="C222" i="10"/>
  <c r="D222" i="10"/>
  <c r="A223" i="10"/>
  <c r="B223" i="10"/>
  <c r="C223" i="10"/>
  <c r="D223" i="10"/>
  <c r="A224" i="10"/>
  <c r="B224" i="10"/>
  <c r="C224" i="10"/>
  <c r="D224" i="10"/>
  <c r="A225" i="10"/>
  <c r="B225" i="10"/>
  <c r="C225" i="10"/>
  <c r="D225" i="10"/>
  <c r="A226" i="10"/>
  <c r="B226" i="10"/>
  <c r="C226" i="10"/>
  <c r="D226" i="10"/>
  <c r="A227" i="10"/>
  <c r="B227" i="10"/>
  <c r="C227" i="10"/>
  <c r="D227" i="10"/>
  <c r="A228" i="10"/>
  <c r="B228" i="10"/>
  <c r="C228" i="10"/>
  <c r="D228" i="10"/>
  <c r="A229" i="10"/>
  <c r="B229" i="10"/>
  <c r="C229" i="10"/>
  <c r="D229" i="10"/>
  <c r="A230" i="10"/>
  <c r="B230" i="10"/>
  <c r="C230" i="10"/>
  <c r="D230" i="10"/>
  <c r="A231" i="10"/>
  <c r="B231" i="10"/>
  <c r="C231" i="10"/>
  <c r="D231" i="10"/>
  <c r="A232" i="10"/>
  <c r="B232" i="10"/>
  <c r="C232" i="10"/>
  <c r="D232" i="10"/>
  <c r="A233" i="10"/>
  <c r="B233" i="10"/>
  <c r="C233" i="10"/>
  <c r="D233" i="10"/>
  <c r="A234" i="10"/>
  <c r="B234" i="10"/>
  <c r="C234" i="10"/>
  <c r="D234" i="10"/>
  <c r="A235" i="10"/>
  <c r="B235" i="10"/>
  <c r="C235" i="10"/>
  <c r="D235" i="10"/>
  <c r="A236" i="10"/>
  <c r="B236" i="10"/>
  <c r="C236" i="10"/>
  <c r="D236" i="10"/>
  <c r="A237" i="10"/>
  <c r="B237" i="10"/>
  <c r="C237" i="10"/>
  <c r="D237" i="10"/>
  <c r="A238" i="10"/>
  <c r="B238" i="10"/>
  <c r="C238" i="10"/>
  <c r="D238" i="10"/>
  <c r="A239" i="10"/>
  <c r="B239" i="10"/>
  <c r="C239" i="10"/>
  <c r="D239" i="10"/>
  <c r="A240" i="10"/>
  <c r="B240" i="10"/>
  <c r="C240" i="10"/>
  <c r="D240" i="10"/>
  <c r="A241" i="10"/>
  <c r="B241" i="10"/>
  <c r="C241" i="10"/>
  <c r="D241" i="10"/>
  <c r="A242" i="10"/>
  <c r="B242" i="10"/>
  <c r="C242" i="10"/>
  <c r="D242" i="10"/>
  <c r="A243" i="10"/>
  <c r="B243" i="10"/>
  <c r="C243" i="10"/>
  <c r="D243" i="10"/>
  <c r="A244" i="10"/>
  <c r="B244" i="10"/>
  <c r="C244" i="10"/>
  <c r="D244" i="10"/>
  <c r="A245" i="10"/>
  <c r="B245" i="10"/>
  <c r="C245" i="10"/>
  <c r="D245" i="10"/>
  <c r="A246" i="10"/>
  <c r="B246" i="10"/>
  <c r="C246" i="10"/>
  <c r="D246" i="10"/>
  <c r="A247" i="10"/>
  <c r="B247" i="10"/>
  <c r="C247" i="10"/>
  <c r="D247" i="10"/>
  <c r="A248" i="10"/>
  <c r="B248" i="10"/>
  <c r="C248" i="10"/>
  <c r="D248" i="10"/>
  <c r="A249" i="10"/>
  <c r="B249" i="10"/>
  <c r="C249" i="10"/>
  <c r="D249" i="10"/>
  <c r="A250" i="10"/>
  <c r="B250" i="10"/>
  <c r="C250" i="10"/>
  <c r="D250" i="10"/>
  <c r="A251" i="10"/>
  <c r="B251" i="10"/>
  <c r="C251" i="10"/>
  <c r="D251" i="10"/>
  <c r="A252" i="10"/>
  <c r="B252" i="10"/>
  <c r="C252" i="10"/>
  <c r="D252" i="10"/>
  <c r="A253" i="10"/>
  <c r="B253" i="10"/>
  <c r="C253" i="10"/>
  <c r="D253" i="10"/>
  <c r="A254" i="10"/>
  <c r="B254" i="10"/>
  <c r="C254" i="10"/>
  <c r="D254" i="10"/>
  <c r="A255" i="10"/>
  <c r="B255" i="10"/>
  <c r="C255" i="10"/>
  <c r="D255" i="10"/>
  <c r="A256" i="10"/>
  <c r="B256" i="10"/>
  <c r="C256" i="10"/>
  <c r="D256" i="10"/>
  <c r="A257" i="10"/>
  <c r="B257" i="10"/>
  <c r="C257" i="10"/>
  <c r="D257" i="10"/>
  <c r="A258" i="10"/>
  <c r="B258" i="10"/>
  <c r="C258" i="10"/>
  <c r="D258" i="10"/>
  <c r="A259" i="10"/>
  <c r="B259" i="10"/>
  <c r="C259" i="10"/>
  <c r="D259" i="10"/>
  <c r="A260" i="10"/>
  <c r="B260" i="10"/>
  <c r="C260" i="10"/>
  <c r="D260" i="10"/>
  <c r="A261" i="10"/>
  <c r="B261" i="10"/>
  <c r="C261" i="10"/>
  <c r="D261" i="10"/>
  <c r="A262" i="10"/>
  <c r="B262" i="10"/>
  <c r="C262" i="10"/>
  <c r="D262" i="10"/>
  <c r="A263" i="10"/>
  <c r="B263" i="10"/>
  <c r="C263" i="10"/>
  <c r="D263" i="10"/>
  <c r="A264" i="10"/>
  <c r="B264" i="10"/>
  <c r="C264" i="10"/>
  <c r="D264" i="10"/>
  <c r="A265" i="10"/>
  <c r="B265" i="10"/>
  <c r="C265" i="10"/>
  <c r="D265" i="10"/>
  <c r="A266" i="10"/>
  <c r="B266" i="10"/>
  <c r="C266" i="10"/>
  <c r="D266" i="10"/>
  <c r="A267" i="10"/>
  <c r="B267" i="10"/>
  <c r="C267" i="10"/>
  <c r="D267" i="10"/>
  <c r="A268" i="10"/>
  <c r="B268" i="10"/>
  <c r="C268" i="10"/>
  <c r="D268" i="10"/>
  <c r="A269" i="10"/>
  <c r="B269" i="10"/>
  <c r="C269" i="10"/>
  <c r="D269" i="10"/>
  <c r="A270" i="10"/>
  <c r="B270" i="10"/>
  <c r="C270" i="10"/>
  <c r="D270" i="10"/>
  <c r="A271" i="10"/>
  <c r="B271" i="10"/>
  <c r="C271" i="10"/>
  <c r="D271" i="10"/>
  <c r="A272" i="10"/>
  <c r="B272" i="10"/>
  <c r="C272" i="10"/>
  <c r="D272" i="10"/>
  <c r="A273" i="10"/>
  <c r="B273" i="10"/>
  <c r="C273" i="10"/>
  <c r="D273" i="10"/>
  <c r="A274" i="10"/>
  <c r="B274" i="10"/>
  <c r="C274" i="10"/>
  <c r="D274" i="10"/>
  <c r="A275" i="10"/>
  <c r="B275" i="10"/>
  <c r="C275" i="10"/>
  <c r="D275" i="10"/>
  <c r="A276" i="10"/>
  <c r="B276" i="10"/>
  <c r="C276" i="10"/>
  <c r="D276" i="10"/>
  <c r="A277" i="10"/>
  <c r="B277" i="10"/>
  <c r="C277" i="10"/>
  <c r="D277" i="10"/>
  <c r="A278" i="10"/>
  <c r="B278" i="10"/>
  <c r="C278" i="10"/>
  <c r="D278" i="10"/>
  <c r="A279" i="10"/>
  <c r="B279" i="10"/>
  <c r="C279" i="10"/>
  <c r="D279" i="10"/>
  <c r="A280" i="10"/>
  <c r="B280" i="10"/>
  <c r="C280" i="10"/>
  <c r="D280" i="10"/>
  <c r="A281" i="10"/>
  <c r="B281" i="10"/>
  <c r="C281" i="10"/>
  <c r="D281" i="10"/>
  <c r="A282" i="10"/>
  <c r="B282" i="10"/>
  <c r="C282" i="10"/>
  <c r="D282" i="10"/>
  <c r="A283" i="10"/>
  <c r="B283" i="10"/>
  <c r="C283" i="10"/>
  <c r="D283" i="10"/>
  <c r="A284" i="10"/>
  <c r="B284" i="10"/>
  <c r="C284" i="10"/>
  <c r="D284" i="10"/>
  <c r="A285" i="10"/>
  <c r="B285" i="10"/>
  <c r="C285" i="10"/>
  <c r="D285" i="10"/>
  <c r="A286" i="10"/>
  <c r="B286" i="10"/>
  <c r="C286" i="10"/>
  <c r="D286" i="10"/>
  <c r="A287" i="10"/>
  <c r="B287" i="10"/>
  <c r="C287" i="10"/>
  <c r="D287" i="10"/>
  <c r="A288" i="10"/>
  <c r="B288" i="10"/>
  <c r="C288" i="10"/>
  <c r="D288" i="10"/>
  <c r="A289" i="10"/>
  <c r="B289" i="10"/>
  <c r="C289" i="10"/>
  <c r="D289" i="10"/>
  <c r="A290" i="10"/>
  <c r="B290" i="10"/>
  <c r="C290" i="10"/>
  <c r="D290" i="10"/>
  <c r="A291" i="10"/>
  <c r="B291" i="10"/>
  <c r="C291" i="10"/>
  <c r="D291" i="10"/>
  <c r="A292" i="10"/>
  <c r="B292" i="10"/>
  <c r="C292" i="10"/>
  <c r="D292" i="10"/>
  <c r="A293" i="10"/>
  <c r="B293" i="10"/>
  <c r="C293" i="10"/>
  <c r="D293" i="10"/>
  <c r="A294" i="10"/>
  <c r="B294" i="10"/>
  <c r="C294" i="10"/>
  <c r="D294" i="10"/>
  <c r="A295" i="10"/>
  <c r="B295" i="10"/>
  <c r="C295" i="10"/>
  <c r="D295" i="10"/>
  <c r="A296" i="10"/>
  <c r="B296" i="10"/>
  <c r="C296" i="10"/>
  <c r="D296" i="10"/>
  <c r="A297" i="10"/>
  <c r="B297" i="10"/>
  <c r="C297" i="10"/>
  <c r="D297" i="10"/>
  <c r="A298" i="10"/>
  <c r="B298" i="10"/>
  <c r="C298" i="10"/>
  <c r="D298" i="10"/>
  <c r="A299" i="10"/>
  <c r="B299" i="10"/>
  <c r="C299" i="10"/>
  <c r="D299" i="10"/>
  <c r="A300" i="10"/>
  <c r="B300" i="10"/>
  <c r="C300" i="10"/>
  <c r="D300" i="10"/>
  <c r="A301" i="10"/>
  <c r="B301" i="10"/>
  <c r="C301" i="10"/>
  <c r="D301" i="10"/>
  <c r="A302" i="10"/>
  <c r="B302" i="10"/>
  <c r="C302" i="10"/>
  <c r="D302" i="10"/>
  <c r="A303" i="10"/>
  <c r="B303" i="10"/>
  <c r="C303" i="10"/>
  <c r="D303" i="10"/>
  <c r="A304" i="10"/>
  <c r="B304" i="10"/>
  <c r="C304" i="10"/>
  <c r="D304" i="10"/>
  <c r="A305" i="10"/>
  <c r="B305" i="10"/>
  <c r="C305" i="10"/>
  <c r="D305" i="10"/>
  <c r="A306" i="10"/>
  <c r="B306" i="10"/>
  <c r="C306" i="10"/>
  <c r="D306" i="10"/>
  <c r="A307" i="10"/>
  <c r="B307" i="10"/>
  <c r="C307" i="10"/>
  <c r="D307" i="10"/>
  <c r="A308" i="10"/>
  <c r="B308" i="10"/>
  <c r="C308" i="10"/>
  <c r="D308" i="10"/>
  <c r="A309" i="10"/>
  <c r="B309" i="10"/>
  <c r="C309" i="10"/>
  <c r="D309" i="10"/>
  <c r="A310" i="10"/>
  <c r="B310" i="10"/>
  <c r="C310" i="10"/>
  <c r="D310" i="10"/>
  <c r="A311" i="10"/>
  <c r="B311" i="10"/>
  <c r="C311" i="10"/>
  <c r="D311" i="10"/>
  <c r="A312" i="10"/>
  <c r="B312" i="10"/>
  <c r="C312" i="10"/>
  <c r="D312" i="10"/>
  <c r="A313" i="10"/>
  <c r="B313" i="10"/>
  <c r="C313" i="10"/>
  <c r="D313" i="10"/>
  <c r="A314" i="10"/>
  <c r="B314" i="10"/>
  <c r="C314" i="10"/>
  <c r="D314" i="10"/>
  <c r="A315" i="10"/>
  <c r="B315" i="10"/>
  <c r="C315" i="10"/>
  <c r="D315" i="10"/>
  <c r="A316" i="10"/>
  <c r="B316" i="10"/>
  <c r="C316" i="10"/>
  <c r="D316" i="10"/>
  <c r="A317" i="10"/>
  <c r="B317" i="10"/>
  <c r="C317" i="10"/>
  <c r="D317" i="10"/>
  <c r="A318" i="10"/>
  <c r="B318" i="10"/>
  <c r="C318" i="10"/>
  <c r="D318" i="10"/>
  <c r="A319" i="10"/>
  <c r="B319" i="10"/>
  <c r="C319" i="10"/>
  <c r="D319" i="10"/>
  <c r="A320" i="10"/>
  <c r="B320" i="10"/>
  <c r="C320" i="10"/>
  <c r="D320" i="10"/>
  <c r="A321" i="10"/>
  <c r="B321" i="10"/>
  <c r="C321" i="10"/>
  <c r="D321" i="10"/>
  <c r="A322" i="10"/>
  <c r="B322" i="10"/>
  <c r="C322" i="10"/>
  <c r="D322" i="10"/>
  <c r="A323" i="10"/>
  <c r="B323" i="10"/>
  <c r="C323" i="10"/>
  <c r="D323" i="10"/>
  <c r="A324" i="10"/>
  <c r="B324" i="10"/>
  <c r="C324" i="10"/>
  <c r="D324" i="10"/>
  <c r="A325" i="10"/>
  <c r="B325" i="10"/>
  <c r="C325" i="10"/>
  <c r="D325" i="10"/>
  <c r="A326" i="10"/>
  <c r="B326" i="10"/>
  <c r="C326" i="10"/>
  <c r="D326" i="10"/>
  <c r="A327" i="10"/>
  <c r="B327" i="10"/>
  <c r="C327" i="10"/>
  <c r="D327" i="10"/>
  <c r="A328" i="10"/>
  <c r="B328" i="10"/>
  <c r="C328" i="10"/>
  <c r="D328" i="10"/>
  <c r="A329" i="10"/>
  <c r="B329" i="10"/>
  <c r="C329" i="10"/>
  <c r="D329" i="10"/>
  <c r="A330" i="10"/>
  <c r="B330" i="10"/>
  <c r="C330" i="10"/>
  <c r="D330" i="10"/>
  <c r="A331" i="10"/>
  <c r="B331" i="10"/>
  <c r="C331" i="10"/>
  <c r="D331" i="10"/>
  <c r="A332" i="10"/>
  <c r="B332" i="10"/>
  <c r="C332" i="10"/>
  <c r="D332" i="10"/>
  <c r="A333" i="10"/>
  <c r="B333" i="10"/>
  <c r="C333" i="10"/>
  <c r="D333" i="10"/>
  <c r="A334" i="10"/>
  <c r="B334" i="10"/>
  <c r="C334" i="10"/>
  <c r="D334" i="10"/>
  <c r="A335" i="10"/>
  <c r="B335" i="10"/>
  <c r="C335" i="10"/>
  <c r="D335" i="10"/>
  <c r="A336" i="10"/>
  <c r="B336" i="10"/>
  <c r="C336" i="10"/>
  <c r="D336" i="10"/>
  <c r="A337" i="10"/>
  <c r="B337" i="10"/>
  <c r="C337" i="10"/>
  <c r="D337" i="10"/>
  <c r="A338" i="10"/>
  <c r="B338" i="10"/>
  <c r="C338" i="10"/>
  <c r="D338" i="10"/>
  <c r="A339" i="10"/>
  <c r="B339" i="10"/>
  <c r="C339" i="10"/>
  <c r="D339" i="10"/>
  <c r="A340" i="10"/>
  <c r="B340" i="10"/>
  <c r="C340" i="10"/>
  <c r="D340" i="10"/>
  <c r="A341" i="10"/>
  <c r="B341" i="10"/>
  <c r="C341" i="10"/>
  <c r="D341" i="10"/>
  <c r="A342" i="10"/>
  <c r="B342" i="10"/>
  <c r="C342" i="10"/>
  <c r="D342" i="10"/>
  <c r="A343" i="10"/>
  <c r="B343" i="10"/>
  <c r="C343" i="10"/>
  <c r="D343" i="10"/>
  <c r="A344" i="10"/>
  <c r="B344" i="10"/>
  <c r="C344" i="10"/>
  <c r="D344" i="10"/>
  <c r="A345" i="10"/>
  <c r="B345" i="10"/>
  <c r="C345" i="10"/>
  <c r="D345" i="10"/>
  <c r="A346" i="10"/>
  <c r="B346" i="10"/>
  <c r="C346" i="10"/>
  <c r="D346" i="10"/>
  <c r="A347" i="10"/>
  <c r="B347" i="10"/>
  <c r="C347" i="10"/>
  <c r="D347" i="10"/>
  <c r="A348" i="10"/>
  <c r="B348" i="10"/>
  <c r="C348" i="10"/>
  <c r="D348" i="10"/>
  <c r="A349" i="10"/>
  <c r="B349" i="10"/>
  <c r="C349" i="10"/>
  <c r="D349" i="10"/>
  <c r="A350" i="10"/>
  <c r="B350" i="10"/>
  <c r="C350" i="10"/>
  <c r="D350" i="10"/>
  <c r="A351" i="10"/>
  <c r="B351" i="10"/>
  <c r="C351" i="10"/>
  <c r="D351" i="10"/>
  <c r="A352" i="10"/>
  <c r="B352" i="10"/>
  <c r="C352" i="10"/>
  <c r="D352" i="10"/>
  <c r="A353" i="10"/>
  <c r="B353" i="10"/>
  <c r="C353" i="10"/>
  <c r="D353" i="10"/>
  <c r="A354" i="10"/>
  <c r="B354" i="10"/>
  <c r="C354" i="10"/>
  <c r="D354" i="10"/>
  <c r="A355" i="10"/>
  <c r="B355" i="10"/>
  <c r="C355" i="10"/>
  <c r="D355" i="10"/>
  <c r="A356" i="10"/>
  <c r="B356" i="10"/>
  <c r="C356" i="10"/>
  <c r="D356" i="10"/>
  <c r="A357" i="10"/>
  <c r="B357" i="10"/>
  <c r="C357" i="10"/>
  <c r="D357" i="10"/>
  <c r="A358" i="10"/>
  <c r="B358" i="10"/>
  <c r="C358" i="10"/>
  <c r="D358" i="10"/>
  <c r="A359" i="10"/>
  <c r="B359" i="10"/>
  <c r="C359" i="10"/>
  <c r="D359" i="10"/>
  <c r="A360" i="10"/>
  <c r="B360" i="10"/>
  <c r="C360" i="10"/>
  <c r="D360" i="10"/>
  <c r="A361" i="10"/>
  <c r="B361" i="10"/>
  <c r="C361" i="10"/>
  <c r="D361" i="10"/>
  <c r="A362" i="10"/>
  <c r="B362" i="10"/>
  <c r="C362" i="10"/>
  <c r="D362" i="10"/>
  <c r="A363" i="10"/>
  <c r="B363" i="10"/>
  <c r="C363" i="10"/>
  <c r="D363" i="10"/>
  <c r="A364" i="10"/>
  <c r="B364" i="10"/>
  <c r="C364" i="10"/>
  <c r="D364" i="10"/>
  <c r="A365" i="10"/>
  <c r="B365" i="10"/>
  <c r="C365" i="10"/>
  <c r="D365" i="10"/>
  <c r="A366" i="10"/>
  <c r="B366" i="10"/>
  <c r="C366" i="10"/>
  <c r="D366" i="10"/>
  <c r="A367" i="10"/>
  <c r="B367" i="10"/>
  <c r="C367" i="10"/>
  <c r="D367" i="10"/>
  <c r="A368" i="10"/>
  <c r="B368" i="10"/>
  <c r="C368" i="10"/>
  <c r="D368" i="10"/>
  <c r="A369" i="10"/>
  <c r="B369" i="10"/>
  <c r="C369" i="10"/>
  <c r="D369" i="10"/>
  <c r="A370" i="10"/>
  <c r="B370" i="10"/>
  <c r="C370" i="10"/>
  <c r="D370" i="10"/>
  <c r="A371" i="10"/>
  <c r="B371" i="10"/>
  <c r="C371" i="10"/>
  <c r="D371" i="10"/>
  <c r="A372" i="10"/>
  <c r="B372" i="10"/>
  <c r="C372" i="10"/>
  <c r="D372" i="10"/>
  <c r="A373" i="10"/>
  <c r="B373" i="10"/>
  <c r="C373" i="10"/>
  <c r="D373" i="10"/>
  <c r="A374" i="10"/>
  <c r="B374" i="10"/>
  <c r="C374" i="10"/>
  <c r="D374" i="10"/>
  <c r="A375" i="10"/>
  <c r="B375" i="10"/>
  <c r="C375" i="10"/>
  <c r="D375" i="10"/>
  <c r="A376" i="10"/>
  <c r="B376" i="10"/>
  <c r="C376" i="10"/>
  <c r="D376" i="10"/>
  <c r="A377" i="10"/>
  <c r="B377" i="10"/>
  <c r="C377" i="10"/>
  <c r="D377" i="10"/>
  <c r="A378" i="10"/>
  <c r="B378" i="10"/>
  <c r="C378" i="10"/>
  <c r="D378" i="10"/>
  <c r="A379" i="10"/>
  <c r="B379" i="10"/>
  <c r="C379" i="10"/>
  <c r="D379" i="10"/>
  <c r="A380" i="10"/>
  <c r="B380" i="10"/>
  <c r="C380" i="10"/>
  <c r="D380" i="10"/>
  <c r="A381" i="10"/>
  <c r="B381" i="10"/>
  <c r="C381" i="10"/>
  <c r="D381" i="10"/>
  <c r="A382" i="10"/>
  <c r="B382" i="10"/>
  <c r="C382" i="10"/>
  <c r="D382" i="10"/>
  <c r="A383" i="10"/>
  <c r="B383" i="10"/>
  <c r="C383" i="10"/>
  <c r="D383" i="10"/>
  <c r="A384" i="10"/>
  <c r="B384" i="10"/>
  <c r="C384" i="10"/>
  <c r="D384" i="10"/>
  <c r="A385" i="10"/>
  <c r="B385" i="10"/>
  <c r="C385" i="10"/>
  <c r="D385" i="10"/>
  <c r="A386" i="10"/>
  <c r="B386" i="10"/>
  <c r="C386" i="10"/>
  <c r="D386" i="10"/>
  <c r="A387" i="10"/>
  <c r="B387" i="10"/>
  <c r="C387" i="10"/>
  <c r="D387" i="10"/>
  <c r="A388" i="10"/>
  <c r="B388" i="10"/>
  <c r="C388" i="10"/>
  <c r="D388" i="10"/>
  <c r="A389" i="10"/>
  <c r="B389" i="10"/>
  <c r="C389" i="10"/>
  <c r="D389" i="10"/>
  <c r="A390" i="10"/>
  <c r="B390" i="10"/>
  <c r="C390" i="10"/>
  <c r="D390" i="10"/>
  <c r="A391" i="10"/>
  <c r="B391" i="10"/>
  <c r="C391" i="10"/>
  <c r="D391" i="10"/>
  <c r="A392" i="10"/>
  <c r="B392" i="10"/>
  <c r="C392" i="10"/>
  <c r="D392" i="10"/>
  <c r="A393" i="10"/>
  <c r="B393" i="10"/>
  <c r="C393" i="10"/>
  <c r="D393" i="10"/>
  <c r="A394" i="10"/>
  <c r="B394" i="10"/>
  <c r="C394" i="10"/>
  <c r="D394" i="10"/>
  <c r="A395" i="10"/>
  <c r="B395" i="10"/>
  <c r="C395" i="10"/>
  <c r="D395" i="10"/>
  <c r="A396" i="10"/>
  <c r="B396" i="10"/>
  <c r="C396" i="10"/>
  <c r="D396" i="10"/>
  <c r="A397" i="10"/>
  <c r="B397" i="10"/>
  <c r="C397" i="10"/>
  <c r="D397" i="10"/>
  <c r="A398" i="10"/>
  <c r="B398" i="10"/>
  <c r="C398" i="10"/>
  <c r="D398" i="10"/>
  <c r="A399" i="10"/>
  <c r="B399" i="10"/>
  <c r="C399" i="10"/>
  <c r="D399" i="10"/>
  <c r="A400" i="10"/>
  <c r="B400" i="10"/>
  <c r="C400" i="10"/>
  <c r="D400" i="10"/>
  <c r="A14" i="10"/>
  <c r="B14" i="10"/>
  <c r="C14" i="10"/>
  <c r="D14" i="10"/>
  <c r="B439" i="10"/>
  <c r="C439" i="10"/>
  <c r="C2" i="8"/>
  <c r="L2" i="8"/>
  <c r="P12" i="8"/>
  <c r="B24" i="8"/>
  <c r="B25" i="8"/>
  <c r="B26" i="8"/>
  <c r="B27" i="8"/>
  <c r="O29" i="8"/>
  <c r="P29" i="8" s="1"/>
  <c r="Q29" i="8" s="1"/>
  <c r="R29" i="8" s="1"/>
  <c r="A9" i="10"/>
  <c r="H3" i="8"/>
  <c r="E440" i="10"/>
  <c r="K440" i="10"/>
  <c r="O440" i="10"/>
  <c r="O442" i="10"/>
  <c r="M440" i="10"/>
  <c r="J440" i="10"/>
  <c r="G440" i="10"/>
  <c r="D440" i="10"/>
  <c r="H440" i="10"/>
  <c r="N440" i="10"/>
  <c r="L440" i="10"/>
  <c r="I440" i="10"/>
  <c r="F440" i="10"/>
  <c r="F3" i="8"/>
  <c r="D3" i="8"/>
  <c r="M2" i="8"/>
  <c r="I3" i="8"/>
  <c r="G3" i="8"/>
  <c r="E3" i="8"/>
  <c r="C3" i="8"/>
  <c r="C23" i="8"/>
  <c r="D444" i="10"/>
  <c r="U2" i="8"/>
  <c r="M3" i="8"/>
  <c r="O3" i="8"/>
  <c r="Q3" i="8"/>
  <c r="Q23" i="8"/>
  <c r="L3" i="8"/>
  <c r="L23" i="8"/>
  <c r="N3" i="8"/>
  <c r="P3" i="8"/>
  <c r="R3" i="8"/>
  <c r="R23" i="8"/>
  <c r="L24" i="8"/>
  <c r="M24" i="8"/>
  <c r="N24" i="8"/>
  <c r="O24" i="8"/>
  <c r="P24" i="8"/>
  <c r="Q24" i="8"/>
  <c r="R24" i="8"/>
  <c r="L25" i="8"/>
  <c r="M25" i="8"/>
  <c r="N25" i="8"/>
  <c r="O25" i="8"/>
  <c r="P25" i="8"/>
  <c r="Q25" i="8"/>
  <c r="R25" i="8"/>
  <c r="L26" i="8"/>
  <c r="M26" i="8"/>
  <c r="N26" i="8"/>
  <c r="O26" i="8"/>
  <c r="P26" i="8"/>
  <c r="Q26" i="8"/>
  <c r="R26" i="8"/>
  <c r="L27" i="8"/>
  <c r="M27" i="8"/>
  <c r="N27" i="8"/>
  <c r="O27" i="8"/>
  <c r="P27" i="8"/>
  <c r="Q27" i="8"/>
  <c r="R27" i="8"/>
  <c r="L28" i="8"/>
  <c r="F442" i="10"/>
  <c r="L442" i="10"/>
  <c r="H443" i="10"/>
  <c r="H442" i="10"/>
  <c r="G441" i="10"/>
  <c r="I441" i="10"/>
  <c r="H441" i="10"/>
  <c r="G443" i="10"/>
  <c r="G442" i="10"/>
  <c r="M441" i="10"/>
  <c r="M443" i="10"/>
  <c r="M442" i="10"/>
  <c r="N441" i="10"/>
  <c r="O441" i="10"/>
  <c r="K442" i="10"/>
  <c r="K443" i="10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C25" i="8"/>
  <c r="D25" i="8"/>
  <c r="E25" i="8"/>
  <c r="F25" i="8"/>
  <c r="G25" i="8"/>
  <c r="H25" i="8"/>
  <c r="I25" i="8"/>
  <c r="C26" i="8"/>
  <c r="D26" i="8"/>
  <c r="E26" i="8"/>
  <c r="F26" i="8"/>
  <c r="G26" i="8"/>
  <c r="H26" i="8"/>
  <c r="I26" i="8"/>
  <c r="C27" i="8"/>
  <c r="D27" i="8"/>
  <c r="E27" i="8"/>
  <c r="F27" i="8"/>
  <c r="G27" i="8"/>
  <c r="H27" i="8"/>
  <c r="I27" i="8"/>
  <c r="C28" i="8"/>
  <c r="I442" i="10"/>
  <c r="I443" i="10"/>
  <c r="N443" i="10"/>
  <c r="N442" i="10"/>
  <c r="D441" i="10"/>
  <c r="F441" i="10"/>
  <c r="F443" i="10"/>
  <c r="D442" i="10"/>
  <c r="E441" i="10"/>
  <c r="D443" i="10"/>
  <c r="J441" i="10"/>
  <c r="L441" i="10"/>
  <c r="L443" i="10"/>
  <c r="K441" i="10"/>
  <c r="J442" i="10"/>
  <c r="J443" i="10"/>
  <c r="E442" i="10"/>
  <c r="E443" i="10"/>
  <c r="M23" i="8"/>
  <c r="N23" i="8"/>
  <c r="O23" i="8"/>
  <c r="P23" i="8"/>
  <c r="B28" i="8"/>
  <c r="K23" i="8"/>
  <c r="K24" i="8"/>
  <c r="K25" i="8"/>
  <c r="K26" i="8"/>
  <c r="K27" i="8"/>
  <c r="D28" i="8"/>
  <c r="E28" i="8"/>
  <c r="F28" i="8"/>
  <c r="G28" i="8"/>
  <c r="H28" i="8"/>
  <c r="I28" i="8"/>
  <c r="K28" i="8"/>
  <c r="M28" i="8"/>
  <c r="N28" i="8"/>
  <c r="O28" i="8"/>
  <c r="P28" i="8"/>
  <c r="Q28" i="8"/>
  <c r="R28" i="8"/>
  <c r="U3" i="8"/>
  <c r="U23" i="8"/>
  <c r="W3" i="8"/>
  <c r="W23" i="8"/>
  <c r="Y3" i="8"/>
  <c r="AA3" i="8"/>
  <c r="AA23" i="8"/>
  <c r="U24" i="8"/>
  <c r="V24" i="8"/>
  <c r="W24" i="8"/>
  <c r="X24" i="8"/>
  <c r="Y24" i="8"/>
  <c r="Z24" i="8"/>
  <c r="AA24" i="8"/>
  <c r="U25" i="8"/>
  <c r="V25" i="8"/>
  <c r="W25" i="8"/>
  <c r="X25" i="8"/>
  <c r="Y25" i="8"/>
  <c r="Z25" i="8"/>
  <c r="AA25" i="8"/>
  <c r="U26" i="8"/>
  <c r="V26" i="8"/>
  <c r="W26" i="8"/>
  <c r="X26" i="8"/>
  <c r="Y26" i="8"/>
  <c r="Z26" i="8"/>
  <c r="AA26" i="8"/>
  <c r="U27" i="8"/>
  <c r="V27" i="8"/>
  <c r="W27" i="8"/>
  <c r="X27" i="8"/>
  <c r="Y27" i="8"/>
  <c r="Z27" i="8"/>
  <c r="AA27" i="8"/>
  <c r="U28" i="8"/>
  <c r="V3" i="8"/>
  <c r="V23" i="8"/>
  <c r="X3" i="8"/>
  <c r="X23" i="8"/>
  <c r="Z3" i="8"/>
  <c r="Z23" i="8"/>
  <c r="D2" i="8"/>
  <c r="Y23" i="8"/>
  <c r="V28" i="8"/>
  <c r="W28" i="8"/>
  <c r="X28" i="8"/>
  <c r="Y28" i="8"/>
  <c r="Z28" i="8"/>
  <c r="AA28" i="8"/>
  <c r="T23" i="8"/>
  <c r="T24" i="8"/>
  <c r="T25" i="8"/>
  <c r="T26" i="8"/>
  <c r="T27" i="8"/>
  <c r="T28" i="8"/>
  <c r="D4" i="8"/>
  <c r="H4" i="8"/>
  <c r="C4" i="8"/>
  <c r="C37" i="8"/>
  <c r="E4" i="8"/>
  <c r="I4" i="8"/>
  <c r="F4" i="8"/>
  <c r="N2" i="8"/>
  <c r="G4" i="8"/>
  <c r="L4" i="8"/>
  <c r="L37" i="8"/>
  <c r="N4" i="8"/>
  <c r="P4" i="8"/>
  <c r="P37" i="8"/>
  <c r="V2" i="8"/>
  <c r="Q4" i="8"/>
  <c r="Q37" i="8"/>
  <c r="M4" i="8"/>
  <c r="R4" i="8"/>
  <c r="R37" i="8"/>
  <c r="L38" i="8"/>
  <c r="M38" i="8"/>
  <c r="N38" i="8"/>
  <c r="O38" i="8"/>
  <c r="P38" i="8"/>
  <c r="Q38" i="8"/>
  <c r="R38" i="8"/>
  <c r="L39" i="8"/>
  <c r="M39" i="8"/>
  <c r="N39" i="8"/>
  <c r="O39" i="8"/>
  <c r="P39" i="8"/>
  <c r="Q39" i="8"/>
  <c r="R39" i="8"/>
  <c r="L40" i="8"/>
  <c r="M40" i="8"/>
  <c r="N40" i="8"/>
  <c r="O40" i="8"/>
  <c r="P40" i="8"/>
  <c r="Q40" i="8"/>
  <c r="R40" i="8"/>
  <c r="L41" i="8"/>
  <c r="M41" i="8"/>
  <c r="N41" i="8"/>
  <c r="O41" i="8"/>
  <c r="P41" i="8"/>
  <c r="Q41" i="8"/>
  <c r="R41" i="8"/>
  <c r="L42" i="8"/>
  <c r="O4" i="8"/>
  <c r="O37" i="8"/>
  <c r="D37" i="8"/>
  <c r="B37" i="8"/>
  <c r="B38" i="8"/>
  <c r="B39" i="8"/>
  <c r="B40" i="8"/>
  <c r="B41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C41" i="8"/>
  <c r="D41" i="8"/>
  <c r="E41" i="8"/>
  <c r="F41" i="8"/>
  <c r="G41" i="8"/>
  <c r="H41" i="8"/>
  <c r="I41" i="8"/>
  <c r="C42" i="8"/>
  <c r="B42" i="8"/>
  <c r="K37" i="8"/>
  <c r="K38" i="8"/>
  <c r="K39" i="8"/>
  <c r="K40" i="8"/>
  <c r="K41" i="8"/>
  <c r="D42" i="8"/>
  <c r="E42" i="8"/>
  <c r="F42" i="8"/>
  <c r="G42" i="8"/>
  <c r="H42" i="8"/>
  <c r="I42" i="8"/>
  <c r="K42" i="8"/>
  <c r="T37" i="8"/>
  <c r="T38" i="8"/>
  <c r="T39" i="8"/>
  <c r="T40" i="8"/>
  <c r="T41" i="8"/>
  <c r="M42" i="8"/>
  <c r="N42" i="8"/>
  <c r="O42" i="8"/>
  <c r="P42" i="8"/>
  <c r="Q42" i="8"/>
  <c r="R42" i="8"/>
  <c r="M37" i="8"/>
  <c r="N37" i="8"/>
  <c r="X4" i="8"/>
  <c r="U4" i="8"/>
  <c r="U37" i="8"/>
  <c r="W4" i="8"/>
  <c r="AA4" i="8"/>
  <c r="Z4" i="8"/>
  <c r="V4" i="8"/>
  <c r="V37" i="8"/>
  <c r="E2" i="8"/>
  <c r="Y4" i="8"/>
  <c r="W37" i="8"/>
  <c r="X37" i="8"/>
  <c r="Y37" i="8"/>
  <c r="Z37" i="8"/>
  <c r="AA37" i="8"/>
  <c r="U38" i="8"/>
  <c r="V38" i="8"/>
  <c r="W38" i="8"/>
  <c r="X38" i="8"/>
  <c r="Y38" i="8"/>
  <c r="Z38" i="8"/>
  <c r="AA38" i="8"/>
  <c r="U39" i="8"/>
  <c r="V39" i="8"/>
  <c r="W39" i="8"/>
  <c r="X39" i="8"/>
  <c r="Y39" i="8"/>
  <c r="Z39" i="8"/>
  <c r="AA39" i="8"/>
  <c r="U40" i="8"/>
  <c r="V40" i="8"/>
  <c r="W40" i="8"/>
  <c r="X40" i="8"/>
  <c r="Y40" i="8"/>
  <c r="Z40" i="8"/>
  <c r="AA40" i="8"/>
  <c r="U41" i="8"/>
  <c r="V41" i="8"/>
  <c r="W41" i="8"/>
  <c r="X41" i="8"/>
  <c r="Y41" i="8"/>
  <c r="Z41" i="8"/>
  <c r="AA41" i="8"/>
  <c r="U42" i="8"/>
  <c r="O2" i="8"/>
  <c r="G5" i="8"/>
  <c r="D5" i="8"/>
  <c r="F5" i="8"/>
  <c r="C5" i="8"/>
  <c r="C51" i="8"/>
  <c r="I5" i="8"/>
  <c r="H5" i="8"/>
  <c r="E5" i="8"/>
  <c r="D51" i="8"/>
  <c r="E51" i="8"/>
  <c r="F51" i="8"/>
  <c r="G51" i="8"/>
  <c r="H51" i="8"/>
  <c r="I51" i="8"/>
  <c r="C52" i="8"/>
  <c r="D52" i="8"/>
  <c r="E52" i="8"/>
  <c r="F52" i="8"/>
  <c r="G52" i="8"/>
  <c r="H52" i="8"/>
  <c r="I52" i="8"/>
  <c r="C53" i="8"/>
  <c r="D53" i="8"/>
  <c r="E53" i="8"/>
  <c r="F53" i="8"/>
  <c r="G53" i="8"/>
  <c r="H53" i="8"/>
  <c r="I53" i="8"/>
  <c r="C54" i="8"/>
  <c r="D54" i="8"/>
  <c r="E54" i="8"/>
  <c r="F54" i="8"/>
  <c r="G54" i="8"/>
  <c r="H54" i="8"/>
  <c r="I54" i="8"/>
  <c r="C55" i="8"/>
  <c r="D55" i="8"/>
  <c r="E55" i="8"/>
  <c r="F55" i="8"/>
  <c r="G55" i="8"/>
  <c r="H55" i="8"/>
  <c r="I55" i="8"/>
  <c r="C56" i="8"/>
  <c r="W2" i="8"/>
  <c r="O5" i="8"/>
  <c r="Q5" i="8"/>
  <c r="P5" i="8"/>
  <c r="P51" i="8"/>
  <c r="R5" i="8"/>
  <c r="M5" i="8"/>
  <c r="M51" i="8"/>
  <c r="L5" i="8"/>
  <c r="L51" i="8"/>
  <c r="N5" i="8"/>
  <c r="N51" i="8"/>
  <c r="T42" i="8"/>
  <c r="B51" i="8"/>
  <c r="B52" i="8"/>
  <c r="B53" i="8"/>
  <c r="B54" i="8"/>
  <c r="B55" i="8"/>
  <c r="V42" i="8"/>
  <c r="W42" i="8"/>
  <c r="X42" i="8"/>
  <c r="Y42" i="8"/>
  <c r="Z42" i="8"/>
  <c r="AA42" i="8"/>
  <c r="O51" i="8"/>
  <c r="B56" i="8"/>
  <c r="K51" i="8"/>
  <c r="K52" i="8"/>
  <c r="K53" i="8"/>
  <c r="K54" i="8"/>
  <c r="K55" i="8"/>
  <c r="D56" i="8"/>
  <c r="E56" i="8"/>
  <c r="F56" i="8"/>
  <c r="G56" i="8"/>
  <c r="H56" i="8"/>
  <c r="I56" i="8"/>
  <c r="Q51" i="8"/>
  <c r="R51" i="8"/>
  <c r="L52" i="8"/>
  <c r="M52" i="8"/>
  <c r="N52" i="8"/>
  <c r="O52" i="8"/>
  <c r="P52" i="8"/>
  <c r="Q52" i="8"/>
  <c r="R52" i="8"/>
  <c r="L53" i="8"/>
  <c r="M53" i="8"/>
  <c r="N53" i="8"/>
  <c r="O53" i="8"/>
  <c r="P53" i="8"/>
  <c r="Q53" i="8"/>
  <c r="R53" i="8"/>
  <c r="L54" i="8"/>
  <c r="M54" i="8"/>
  <c r="N54" i="8"/>
  <c r="O54" i="8"/>
  <c r="P54" i="8"/>
  <c r="Q54" i="8"/>
  <c r="R54" i="8"/>
  <c r="L55" i="8"/>
  <c r="M55" i="8"/>
  <c r="N55" i="8"/>
  <c r="O55" i="8"/>
  <c r="P55" i="8"/>
  <c r="Q55" i="8"/>
  <c r="R55" i="8"/>
  <c r="L56" i="8"/>
  <c r="F2" i="8"/>
  <c r="Y5" i="8"/>
  <c r="V5" i="8"/>
  <c r="X5" i="8"/>
  <c r="U5" i="8"/>
  <c r="U51" i="8"/>
  <c r="AA5" i="8"/>
  <c r="W5" i="8"/>
  <c r="Z5" i="8"/>
  <c r="K56" i="8"/>
  <c r="T51" i="8"/>
  <c r="T52" i="8"/>
  <c r="T53" i="8"/>
  <c r="T54" i="8"/>
  <c r="T55" i="8"/>
  <c r="M56" i="8"/>
  <c r="N56" i="8"/>
  <c r="O56" i="8"/>
  <c r="P56" i="8"/>
  <c r="Q56" i="8"/>
  <c r="R56" i="8"/>
  <c r="V51" i="8"/>
  <c r="W51" i="8"/>
  <c r="X51" i="8"/>
  <c r="Y51" i="8"/>
  <c r="Z51" i="8"/>
  <c r="AA51" i="8"/>
  <c r="U52" i="8"/>
  <c r="V52" i="8"/>
  <c r="W52" i="8"/>
  <c r="X52" i="8"/>
  <c r="Y52" i="8"/>
  <c r="Z52" i="8"/>
  <c r="AA52" i="8"/>
  <c r="U53" i="8"/>
  <c r="V53" i="8"/>
  <c r="W53" i="8"/>
  <c r="X53" i="8"/>
  <c r="Y53" i="8"/>
  <c r="Z53" i="8"/>
  <c r="AA53" i="8"/>
  <c r="U54" i="8"/>
  <c r="V54" i="8"/>
  <c r="W54" i="8"/>
  <c r="X54" i="8"/>
  <c r="Y54" i="8"/>
  <c r="Z54" i="8"/>
  <c r="AA54" i="8"/>
  <c r="U55" i="8"/>
  <c r="V55" i="8"/>
  <c r="W55" i="8"/>
  <c r="X55" i="8"/>
  <c r="Y55" i="8"/>
  <c r="Z55" i="8"/>
  <c r="AA55" i="8"/>
  <c r="U56" i="8"/>
  <c r="D6" i="8"/>
  <c r="F6" i="8"/>
  <c r="P2" i="8"/>
  <c r="I6" i="8"/>
  <c r="H6" i="8"/>
  <c r="C6" i="8"/>
  <c r="C65" i="8"/>
  <c r="G6" i="8"/>
  <c r="E6" i="8"/>
  <c r="E65" i="8"/>
  <c r="V56" i="8"/>
  <c r="W56" i="8"/>
  <c r="X56" i="8"/>
  <c r="Y56" i="8"/>
  <c r="Z56" i="8"/>
  <c r="AA56" i="8"/>
  <c r="T56" i="8"/>
  <c r="B65" i="8"/>
  <c r="B66" i="8"/>
  <c r="B67" i="8"/>
  <c r="B68" i="8"/>
  <c r="B69" i="8"/>
  <c r="D65" i="8"/>
  <c r="F65" i="8"/>
  <c r="G65" i="8"/>
  <c r="H65" i="8"/>
  <c r="I65" i="8"/>
  <c r="C66" i="8"/>
  <c r="D66" i="8"/>
  <c r="E66" i="8"/>
  <c r="F66" i="8"/>
  <c r="G66" i="8"/>
  <c r="H66" i="8"/>
  <c r="I66" i="8"/>
  <c r="C67" i="8"/>
  <c r="D67" i="8"/>
  <c r="E67" i="8"/>
  <c r="F67" i="8"/>
  <c r="G67" i="8"/>
  <c r="H67" i="8"/>
  <c r="I67" i="8"/>
  <c r="C68" i="8"/>
  <c r="D68" i="8"/>
  <c r="E68" i="8"/>
  <c r="F68" i="8"/>
  <c r="G68" i="8"/>
  <c r="H68" i="8"/>
  <c r="I68" i="8"/>
  <c r="C69" i="8"/>
  <c r="D69" i="8"/>
  <c r="E69" i="8"/>
  <c r="F69" i="8"/>
  <c r="G69" i="8"/>
  <c r="H69" i="8"/>
  <c r="I69" i="8"/>
  <c r="C70" i="8"/>
  <c r="P6" i="8"/>
  <c r="R6" i="8"/>
  <c r="M6" i="8"/>
  <c r="O6" i="8"/>
  <c r="N6" i="8"/>
  <c r="L6" i="8"/>
  <c r="L65" i="8"/>
  <c r="X2" i="8"/>
  <c r="Q6" i="8"/>
  <c r="Q65" i="8"/>
  <c r="B70" i="8"/>
  <c r="K65" i="8"/>
  <c r="K66" i="8"/>
  <c r="K67" i="8"/>
  <c r="K68" i="8"/>
  <c r="K69" i="8"/>
  <c r="D70" i="8"/>
  <c r="E70" i="8"/>
  <c r="F70" i="8"/>
  <c r="G70" i="8"/>
  <c r="H70" i="8"/>
  <c r="I70" i="8"/>
  <c r="R65" i="8"/>
  <c r="L66" i="8"/>
  <c r="M66" i="8"/>
  <c r="N66" i="8"/>
  <c r="O66" i="8"/>
  <c r="P66" i="8"/>
  <c r="Q66" i="8"/>
  <c r="R66" i="8"/>
  <c r="L67" i="8"/>
  <c r="M67" i="8"/>
  <c r="N67" i="8"/>
  <c r="O67" i="8"/>
  <c r="P67" i="8"/>
  <c r="Q67" i="8"/>
  <c r="R67" i="8"/>
  <c r="L68" i="8"/>
  <c r="M68" i="8"/>
  <c r="N68" i="8"/>
  <c r="O68" i="8"/>
  <c r="P68" i="8"/>
  <c r="Q68" i="8"/>
  <c r="R68" i="8"/>
  <c r="L69" i="8"/>
  <c r="M69" i="8"/>
  <c r="N69" i="8"/>
  <c r="O69" i="8"/>
  <c r="P69" i="8"/>
  <c r="Q69" i="8"/>
  <c r="R69" i="8"/>
  <c r="L70" i="8"/>
  <c r="Z6" i="8"/>
  <c r="AA6" i="8"/>
  <c r="X6" i="8"/>
  <c r="W6" i="8"/>
  <c r="Y6" i="8"/>
  <c r="V6" i="8"/>
  <c r="V65" i="8"/>
  <c r="U6" i="8"/>
  <c r="U65" i="8"/>
  <c r="N65" i="8"/>
  <c r="O65" i="8"/>
  <c r="P65" i="8"/>
  <c r="M65" i="8"/>
  <c r="W65" i="8"/>
  <c r="X65" i="8"/>
  <c r="Y65" i="8"/>
  <c r="Z65" i="8"/>
  <c r="AA65" i="8"/>
  <c r="U66" i="8"/>
  <c r="V66" i="8"/>
  <c r="W66" i="8"/>
  <c r="X66" i="8"/>
  <c r="Y66" i="8"/>
  <c r="Z66" i="8"/>
  <c r="AA66" i="8"/>
  <c r="U67" i="8"/>
  <c r="V67" i="8"/>
  <c r="W67" i="8"/>
  <c r="X67" i="8"/>
  <c r="Y67" i="8"/>
  <c r="Z67" i="8"/>
  <c r="AA67" i="8"/>
  <c r="U68" i="8"/>
  <c r="V68" i="8"/>
  <c r="W68" i="8"/>
  <c r="X68" i="8"/>
  <c r="Y68" i="8"/>
  <c r="Z68" i="8"/>
  <c r="AA68" i="8"/>
  <c r="U69" i="8"/>
  <c r="V69" i="8"/>
  <c r="W69" i="8"/>
  <c r="X69" i="8"/>
  <c r="Y69" i="8"/>
  <c r="Z69" i="8"/>
  <c r="AA69" i="8"/>
  <c r="U70" i="8"/>
  <c r="K70" i="8"/>
  <c r="T65" i="8"/>
  <c r="T66" i="8"/>
  <c r="T67" i="8"/>
  <c r="T68" i="8"/>
  <c r="T69" i="8"/>
  <c r="M70" i="8"/>
  <c r="N70" i="8"/>
  <c r="O70" i="8"/>
  <c r="P70" i="8"/>
  <c r="Q70" i="8"/>
  <c r="R70" i="8"/>
  <c r="T70" i="8"/>
  <c r="V70" i="8"/>
  <c r="W70" i="8"/>
  <c r="X70" i="8"/>
  <c r="Y70" i="8"/>
  <c r="Z70" i="8"/>
  <c r="AA70" i="8"/>
  <c r="B7" i="10" l="1"/>
  <c r="D401" i="10" s="1"/>
  <c r="H47" i="12" l="1"/>
  <c r="B68" i="12" s="1"/>
  <c r="C68" i="12" s="1"/>
  <c r="D69" i="12" l="1"/>
  <c r="F69" i="12"/>
  <c r="H69" i="12"/>
  <c r="E69" i="12"/>
  <c r="G69" i="12"/>
  <c r="K69" i="12"/>
  <c r="M69" i="12"/>
  <c r="O69" i="12"/>
  <c r="J69" i="12"/>
  <c r="L69" i="12"/>
  <c r="N69" i="12"/>
  <c r="P69" i="12"/>
  <c r="P71" i="12" s="1"/>
  <c r="E72" i="12" l="1"/>
  <c r="E71" i="12"/>
  <c r="F71" i="12"/>
  <c r="G70" i="12"/>
  <c r="G72" i="12"/>
  <c r="H70" i="12"/>
  <c r="G71" i="12"/>
  <c r="H71" i="12"/>
  <c r="H72" i="12"/>
  <c r="E70" i="12"/>
  <c r="D71" i="12"/>
  <c r="D70" i="12"/>
  <c r="F70" i="12"/>
  <c r="F72" i="12" s="1"/>
  <c r="D72" i="12"/>
  <c r="L71" i="12"/>
  <c r="L72" i="12"/>
  <c r="J70" i="12"/>
  <c r="J72" i="12" s="1"/>
  <c r="O71" i="12"/>
  <c r="O72" i="12"/>
  <c r="K70" i="12"/>
  <c r="M70" i="12"/>
  <c r="M72" i="12" s="1"/>
  <c r="K71" i="12"/>
  <c r="K72" i="12"/>
  <c r="L70" i="12"/>
  <c r="O70" i="12"/>
  <c r="N70" i="12"/>
  <c r="P70" i="12"/>
  <c r="N71" i="12"/>
  <c r="N72" i="12"/>
  <c r="J71" i="12"/>
  <c r="M71" i="12"/>
  <c r="D73" i="12" l="1"/>
  <c r="A48" i="12" s="1"/>
</calcChain>
</file>

<file path=xl/sharedStrings.xml><?xml version="1.0" encoding="utf-8"?>
<sst xmlns="http://schemas.openxmlformats.org/spreadsheetml/2006/main" count="1589" uniqueCount="867">
  <si>
    <t>STT</t>
  </si>
  <si>
    <t>Đơn giá</t>
  </si>
  <si>
    <t xml:space="preserve">Thành tiền </t>
  </si>
  <si>
    <t>Đơn  vị  
tính</t>
  </si>
  <si>
    <t>Thành  tiền</t>
  </si>
  <si>
    <t>B</t>
  </si>
  <si>
    <t>C</t>
  </si>
  <si>
    <t>D</t>
  </si>
  <si>
    <t>Cộng</t>
  </si>
  <si>
    <t>CHƯƠNG TRÌNH ĐỌC SỐ PHIẾU THU _ PHIẾU CHI</t>
  </si>
  <si>
    <t>đồng.</t>
  </si>
  <si>
    <t>Yêu
 Cầu</t>
  </si>
  <si>
    <t>Thực 
Xuất</t>
  </si>
  <si>
    <t>A</t>
  </si>
  <si>
    <t>Jan</t>
  </si>
  <si>
    <t>Apr</t>
  </si>
  <si>
    <t>Jul</t>
  </si>
  <si>
    <t>Oct</t>
  </si>
  <si>
    <t>Feb</t>
  </si>
  <si>
    <t>May</t>
  </si>
  <si>
    <t>Aug</t>
  </si>
  <si>
    <t>Nov</t>
  </si>
  <si>
    <t>Mar</t>
  </si>
  <si>
    <t>Jun</t>
  </si>
  <si>
    <t>Sep</t>
  </si>
  <si>
    <t>Dec</t>
  </si>
  <si>
    <t>Enter year for calendar:</t>
  </si>
  <si>
    <t>Bạn thay đổi năm ở đây</t>
  </si>
  <si>
    <t>(1900  -  2078)</t>
  </si>
  <si>
    <t>Lịch năm</t>
  </si>
  <si>
    <t>Tháng 1</t>
  </si>
  <si>
    <t>tháng 2</t>
  </si>
  <si>
    <t>tháng 3</t>
  </si>
  <si>
    <t>WK</t>
  </si>
  <si>
    <t>SUN</t>
  </si>
  <si>
    <t>MON</t>
  </si>
  <si>
    <t>TUE</t>
  </si>
  <si>
    <t>WED</t>
  </si>
  <si>
    <t>THU</t>
  </si>
  <si>
    <t>FRI</t>
  </si>
  <si>
    <t>SAT</t>
  </si>
  <si>
    <t xml:space="preserve"> 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</si>
  <si>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</si>
  <si>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</si>
  <si>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</si>
  <si>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</si>
  <si>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</si>
  <si>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</si>
  <si>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</si>
  <si>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</si>
  <si>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</si>
  <si>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Happy New Year (^^)</t>
  </si>
  <si>
    <t xml:space="preserve">                   PHIẾU  YÊU CẦU XUÂT VẬT TƯ</t>
  </si>
  <si>
    <t>Loại Vật Tư</t>
  </si>
  <si>
    <t>Ghi chú</t>
  </si>
  <si>
    <r>
      <t>Người yêu cầu</t>
    </r>
    <r>
      <rPr>
        <sz val="12"/>
        <rFont val="Times New Roman"/>
        <family val="1"/>
      </rPr>
      <t xml:space="preserve">
(Ký,họ tên)</t>
    </r>
  </si>
  <si>
    <r>
      <t>Thủ Kho</t>
    </r>
    <r>
      <rPr>
        <sz val="12"/>
        <rFont val="Times New Roman"/>
        <family val="1"/>
      </rPr>
      <t xml:space="preserve">
(Ký,họ tên)</t>
    </r>
  </si>
  <si>
    <t>Số lượng  Yêu Cầu</t>
  </si>
  <si>
    <t xml:space="preserve">-         Bộ phận : </t>
  </si>
  <si>
    <t>Số phiếu</t>
  </si>
  <si>
    <t>(Ký,họ tên)</t>
  </si>
  <si>
    <t>Khách hàng</t>
  </si>
  <si>
    <t>Biển số xe</t>
  </si>
  <si>
    <t>SL</t>
  </si>
  <si>
    <t xml:space="preserve">Đơn giá </t>
  </si>
  <si>
    <t>DNTN Như Mai PV</t>
  </si>
  <si>
    <t>70C-115.56</t>
  </si>
  <si>
    <t>70C-120.09</t>
  </si>
  <si>
    <t>70C-120.24</t>
  </si>
  <si>
    <t>70C-122.63</t>
  </si>
  <si>
    <t>70C-123.89</t>
  </si>
  <si>
    <t>70C-123.17</t>
  </si>
  <si>
    <t>70C-122.45</t>
  </si>
  <si>
    <t>70C-119.37</t>
  </si>
  <si>
    <t>70C-121.23</t>
  </si>
  <si>
    <t>70C-116.32</t>
  </si>
  <si>
    <t>70C-122.05</t>
  </si>
  <si>
    <t>70C-120.54</t>
  </si>
  <si>
    <t>70C-122.54</t>
  </si>
  <si>
    <t>70C-122.55</t>
  </si>
  <si>
    <t>70C-123.82</t>
  </si>
  <si>
    <t>70C-120.02</t>
  </si>
  <si>
    <t>70C-123.50</t>
  </si>
  <si>
    <t>70C-120.40</t>
  </si>
  <si>
    <t>70C-123.81</t>
  </si>
  <si>
    <t>Nguyễn Quốc Cường</t>
  </si>
  <si>
    <t>70C-122.93</t>
  </si>
  <si>
    <t>Nguyễn Đại Nam</t>
  </si>
  <si>
    <t>Nguyễn Văn Kiệt</t>
  </si>
  <si>
    <t>70C-110.22</t>
  </si>
  <si>
    <t>70C-115.72</t>
  </si>
  <si>
    <t>70C-118.70</t>
  </si>
  <si>
    <t>Trần Thị Yến Thu</t>
  </si>
  <si>
    <t>70C-119.24</t>
  </si>
  <si>
    <t>70C-115.73</t>
  </si>
  <si>
    <t>70C-120.28</t>
  </si>
  <si>
    <t>70C-119.86</t>
  </si>
  <si>
    <t>70C-121.31</t>
  </si>
  <si>
    <t>Ngày tháng bảo hành</t>
  </si>
  <si>
    <t>Nội dung bảo hành</t>
  </si>
  <si>
    <t>Số KM bảo hành</t>
  </si>
  <si>
    <t>BIỂN SỐ XE</t>
  </si>
  <si>
    <t>TÊN KHÁCH HÀNG</t>
  </si>
  <si>
    <t>Thông tin khách hàng</t>
  </si>
  <si>
    <t>Biển số xe:</t>
  </si>
  <si>
    <t>Ngày BH</t>
  </si>
  <si>
    <t>Số KM BH</t>
  </si>
  <si>
    <t>Tây Ninh, ngày   tháng  năm 2019</t>
  </si>
  <si>
    <t>Người lập</t>
  </si>
  <si>
    <t>ghi chú</t>
  </si>
  <si>
    <t>70C-114.63</t>
  </si>
  <si>
    <t>60C-390.94</t>
  </si>
  <si>
    <t>60C-392.33</t>
  </si>
  <si>
    <t>70C-112.09</t>
  </si>
  <si>
    <t>70C-118.02</t>
  </si>
  <si>
    <t>70C-118.06</t>
  </si>
  <si>
    <t>70C-118.74</t>
  </si>
  <si>
    <t>70C-116.06</t>
  </si>
  <si>
    <t>70C-121.67</t>
  </si>
  <si>
    <t>70C-135.11</t>
  </si>
  <si>
    <t>70C-134.72</t>
  </si>
  <si>
    <t>70C-132.69</t>
  </si>
  <si>
    <t>70C-134.99</t>
  </si>
  <si>
    <t>70C-135.63</t>
  </si>
  <si>
    <t>TÔ VĂN LÂM</t>
  </si>
  <si>
    <t>PHẠM ĐÌNH KHẢI</t>
  </si>
  <si>
    <t>ĐỖ QUANG THẾ NHÂN</t>
  </si>
  <si>
    <t>NGUYỄN THỊ KIM PHƯỢNG</t>
  </si>
  <si>
    <t>CTY TNHH BÌNH THẮNG</t>
  </si>
  <si>
    <t>LÂM THỊ PHƯỢNG</t>
  </si>
  <si>
    <t>LÊ VĂN KHÁNH</t>
  </si>
  <si>
    <t>CTY HÙNG DUY</t>
  </si>
  <si>
    <t>CTY THÁI NGUYÊN KHANG</t>
  </si>
  <si>
    <t>LÊ THÀNH LONG</t>
  </si>
  <si>
    <t>TRẦN THỊ YẾN THU</t>
  </si>
  <si>
    <t>LÊ BÌNH PHÚ</t>
  </si>
  <si>
    <t>CTY PHƯỚC VÂN TÂY NINH</t>
  </si>
  <si>
    <t>LÊ CÔNG HẢI</t>
  </si>
  <si>
    <t>CÔNG TY THẮNG LỢI</t>
  </si>
  <si>
    <t>NGUYỄN THỊ HỒNG THANH</t>
  </si>
  <si>
    <t>NGUYỄN VĂN THẢO</t>
  </si>
  <si>
    <t>VŨ ĐÌNH TRIỀU</t>
  </si>
  <si>
    <t>CÔNG TY TNHH HIỆP HÒA LỢI</t>
  </si>
  <si>
    <t>SỐ KHUNG</t>
  </si>
  <si>
    <t>SỐ MÁY</t>
  </si>
  <si>
    <t>NGÀY GIAO XE</t>
  </si>
  <si>
    <t>XTC651170G1333204</t>
  </si>
  <si>
    <t>G2798985</t>
  </si>
  <si>
    <t>XTC651150G1332968</t>
  </si>
  <si>
    <t>G2798769</t>
  </si>
  <si>
    <t>XTC651150G1340215</t>
  </si>
  <si>
    <t>G2814406</t>
  </si>
  <si>
    <t>XTC651150G2473983</t>
  </si>
  <si>
    <t>G2809632</t>
  </si>
  <si>
    <t>XTC651170G1335359</t>
  </si>
  <si>
    <t>G2802339</t>
  </si>
  <si>
    <t>XTC651170G1335354</t>
  </si>
  <si>
    <t>G2802365</t>
  </si>
  <si>
    <t>XTC651150G2474086</t>
  </si>
  <si>
    <t>G2810014</t>
  </si>
  <si>
    <t>XTC65400KG1343296</t>
  </si>
  <si>
    <t>G2820250</t>
  </si>
  <si>
    <t>XTC651150G1333005</t>
  </si>
  <si>
    <t>G2798804</t>
  </si>
  <si>
    <t>XTC651150G2473976</t>
  </si>
  <si>
    <t>G2809477</t>
  </si>
  <si>
    <t>XTC651150G1340325</t>
  </si>
  <si>
    <t>G2814639</t>
  </si>
  <si>
    <t>XTC65400KG1338897</t>
  </si>
  <si>
    <t>G2811488</t>
  </si>
  <si>
    <t>XTC651150G2470495</t>
  </si>
  <si>
    <t>G2801860</t>
  </si>
  <si>
    <t>XTC651150G2470331</t>
  </si>
  <si>
    <t>G2800745</t>
  </si>
  <si>
    <t>XTC651150G2473974</t>
  </si>
  <si>
    <t>G2809610</t>
  </si>
  <si>
    <t>XTC651150G1340326</t>
  </si>
  <si>
    <t>G2814650</t>
  </si>
  <si>
    <t>XTC651150G2474054</t>
  </si>
  <si>
    <t>G2809573</t>
  </si>
  <si>
    <t>XTC651150G2473984</t>
  </si>
  <si>
    <t>G2809645</t>
  </si>
  <si>
    <t>XTC651150G2474087</t>
  </si>
  <si>
    <t>G2810036</t>
  </si>
  <si>
    <t>XTC651150G2477547</t>
  </si>
  <si>
    <t>G2816871</t>
  </si>
  <si>
    <t>XTC651150G2474056</t>
  </si>
  <si>
    <t>G2809058</t>
  </si>
  <si>
    <t>XTC651150G1340216</t>
  </si>
  <si>
    <t>G2814393</t>
  </si>
  <si>
    <t>XTC651150G1340210</t>
  </si>
  <si>
    <t>G2814636</t>
  </si>
  <si>
    <t>XTC651150G2474083</t>
  </si>
  <si>
    <t>G2810074</t>
  </si>
  <si>
    <t>XTC651150G2473978</t>
  </si>
  <si>
    <t>G2809712</t>
  </si>
  <si>
    <t>XTC651150G2473977</t>
  </si>
  <si>
    <t>G2809615</t>
  </si>
  <si>
    <t>XTC651150G2477546</t>
  </si>
  <si>
    <t>G2816880</t>
  </si>
  <si>
    <t>XTC651150G2470393</t>
  </si>
  <si>
    <t>G2800783</t>
  </si>
  <si>
    <t>XTC651150G2470394</t>
  </si>
  <si>
    <t>G2801750</t>
  </si>
  <si>
    <t>XTC651150G2477543</t>
  </si>
  <si>
    <t>G2817050</t>
  </si>
  <si>
    <t>XTC651150G2470390</t>
  </si>
  <si>
    <t>G2800799</t>
  </si>
  <si>
    <t>XTC651150G2477534</t>
  </si>
  <si>
    <t>G2816806</t>
  </si>
  <si>
    <t>XTC651153G1339801</t>
  </si>
  <si>
    <t>G2811780</t>
  </si>
  <si>
    <t>XTC651150G2470316</t>
  </si>
  <si>
    <t>G2800785</t>
  </si>
  <si>
    <t>XTC651150G2470501</t>
  </si>
  <si>
    <t>G2801892</t>
  </si>
  <si>
    <t>XTC651150G1340218</t>
  </si>
  <si>
    <t>G2814454</t>
  </si>
  <si>
    <t>XTC651150G2474055</t>
  </si>
  <si>
    <t>G2808711</t>
  </si>
  <si>
    <t>XTC651153G1339800</t>
  </si>
  <si>
    <t>G2811516</t>
  </si>
  <si>
    <t>XTC651150G2470336</t>
  </si>
  <si>
    <t>G2800757</t>
  </si>
  <si>
    <t>XTC6511503G2474284</t>
  </si>
  <si>
    <t>G2810199</t>
  </si>
  <si>
    <t>XTC651150G2470389</t>
  </si>
  <si>
    <t>G2800727</t>
  </si>
  <si>
    <t>XTC651150G1332889</t>
  </si>
  <si>
    <t>G2798431</t>
  </si>
  <si>
    <t>XTC651150G2477552</t>
  </si>
  <si>
    <t>G2817054</t>
  </si>
  <si>
    <t>XTC651150G2477569</t>
  </si>
  <si>
    <t>G2816976</t>
  </si>
  <si>
    <t>XTC651150G2470335</t>
  </si>
  <si>
    <t>G2800967</t>
  </si>
  <si>
    <t>XTC651150G1331397</t>
  </si>
  <si>
    <t>F2796754</t>
  </si>
  <si>
    <t>XTC651150G1330675</t>
  </si>
  <si>
    <t>F2795310</t>
  </si>
  <si>
    <t>XTC53229RF1323566</t>
  </si>
  <si>
    <t>F2780105</t>
  </si>
  <si>
    <t>XTC651150G1340230</t>
  </si>
  <si>
    <t>G2814382</t>
  </si>
  <si>
    <t>XTC651150G1331395</t>
  </si>
  <si>
    <t>F2796864</t>
  </si>
  <si>
    <t>XTC651150G2477554</t>
  </si>
  <si>
    <t>G2817037</t>
  </si>
  <si>
    <t>XTC651153G2474040</t>
  </si>
  <si>
    <t>G2805663</t>
  </si>
  <si>
    <t>XTC651153G1332939</t>
  </si>
  <si>
    <t>G2798314</t>
  </si>
  <si>
    <t>XTC651150G2477550</t>
  </si>
  <si>
    <t>G2817055</t>
  </si>
  <si>
    <t>XTC651150G2477559</t>
  </si>
  <si>
    <t>G2817053</t>
  </si>
  <si>
    <t>CT TNHH MTV DV PHÚ MINH AN</t>
  </si>
  <si>
    <t>CT TNHH MTV XĂNG DẦU YẾN KHANG</t>
  </si>
  <si>
    <t>CT ĐỒNG PHƯỚC TÂY NINH</t>
  </si>
  <si>
    <t>Số khung</t>
  </si>
  <si>
    <t>Số máy</t>
  </si>
  <si>
    <t>Ngày làm biên bản</t>
  </si>
  <si>
    <t>SỐ KM</t>
  </si>
  <si>
    <t>SỐ TIỀN</t>
  </si>
  <si>
    <t>BC chăm sóc sau bán hàng</t>
  </si>
  <si>
    <t>Xét duyệt</t>
  </si>
  <si>
    <t>CÔNG TY CỔ PHẦN THƯƠNG MẠI QUỐC TẾ TÂN ĐẠI TÂY DƯƠNG</t>
  </si>
  <si>
    <t>Tháng BB</t>
  </si>
  <si>
    <t>XTC651150G1330660</t>
  </si>
  <si>
    <t>F2795045</t>
  </si>
  <si>
    <t>Công ty TNHH Phước Hải Lộc</t>
  </si>
  <si>
    <t>CT CP XD TM Thanh Điền</t>
  </si>
  <si>
    <t>XTC651150G2470323</t>
  </si>
  <si>
    <t>G2801635</t>
  </si>
  <si>
    <t>70C 142.73</t>
  </si>
  <si>
    <t>70C 135.87</t>
  </si>
  <si>
    <t>70C 139.96</t>
  </si>
  <si>
    <t>70C 139.25</t>
  </si>
  <si>
    <t>70C 140.08</t>
  </si>
  <si>
    <t>70C 142.15</t>
  </si>
  <si>
    <t>70C 148.12</t>
  </si>
  <si>
    <t>ĐỀ NGHỊ THANH TOÁN HOÀN THÀNH BIÊN BẢN CHĂM SÓC SAU BÁN HÀNG</t>
  </si>
  <si>
    <t>Diễn giải</t>
  </si>
  <si>
    <t>VPĐD CHI NHÁNH TÂY NINH</t>
  </si>
  <si>
    <t>Nguyễn Hoàng Kế</t>
  </si>
  <si>
    <t>70C 147.81</t>
  </si>
  <si>
    <t>G2817038</t>
  </si>
  <si>
    <t>Ngày giao xe:</t>
  </si>
  <si>
    <t>70C 125.77</t>
  </si>
  <si>
    <t>70C 129.19</t>
  </si>
  <si>
    <t>70C 128.68</t>
  </si>
  <si>
    <t>70C 133.03</t>
  </si>
  <si>
    <t>70C 135.59</t>
  </si>
  <si>
    <t>70C 135.78</t>
  </si>
  <si>
    <t>BẢNG THỐNG KÊ CHI PHÍ BẢO HÀNH</t>
  </si>
  <si>
    <t>Đơn vị: VPĐD CT CP TM quốc tế Tân Đại Tây Dương TP Tây Ninh</t>
  </si>
  <si>
    <t>Địa chỉ: Tổ 6, đường Trường Chinh, khu phố 5, phường 3, TP Tây Ninh, Tây Ninh</t>
  </si>
  <si>
    <t>MST: 0302937039-006</t>
  </si>
  <si>
    <t>70C 139.33</t>
  </si>
  <si>
    <t>70C 137.01</t>
  </si>
  <si>
    <t>Ngô Thành Được - CT Lê Khánh</t>
  </si>
  <si>
    <t>XTC651150G2477555</t>
  </si>
  <si>
    <t>Mua ngoài</t>
  </si>
  <si>
    <t>Đơn vị thực hiện</t>
  </si>
  <si>
    <t xml:space="preserve">Đợt 1: 20 xe </t>
  </si>
  <si>
    <t>TỔNG CỘNG ĐỢT 2: 30 XE</t>
  </si>
  <si>
    <t>TỔNG CỘNG ĐỢT 1: 20 XE</t>
  </si>
  <si>
    <t>gara út</t>
  </si>
  <si>
    <t>XTC651150G1331409</t>
  </si>
  <si>
    <t>KBH</t>
  </si>
  <si>
    <t>F2796866</t>
  </si>
  <si>
    <t>mua bạc đạn, Công thợ sửa phao dầu làm bảo hành xe Anh Kế, G2477555</t>
  </si>
  <si>
    <t>Gara út</t>
  </si>
  <si>
    <t>Phốt bánh 140x170</t>
  </si>
  <si>
    <t>kho HTS</t>
  </si>
  <si>
    <t>công thợ thay phốt bánh 140-170 xe G1330660, Trần Thị Yến Thu</t>
  </si>
  <si>
    <t>Hà Thị Kim Hồng</t>
  </si>
  <si>
    <t>Gara Hải</t>
  </si>
  <si>
    <t>Công thay Phốt bánh 140x170 bảo hành xe Hà Thị Kim Hồng, G1331409</t>
  </si>
  <si>
    <t>Huỳnh Văn Sang</t>
  </si>
  <si>
    <t>XTC651150G1331408</t>
  </si>
  <si>
    <t>F2796865</t>
  </si>
  <si>
    <t>Công thợ thay phốt bánh bảo hành xe G1331408, Huỳnh Văn Sang</t>
  </si>
  <si>
    <t>Thay ty đội cabin bảo hành xe G1331408</t>
  </si>
  <si>
    <t>BH 01/01</t>
  </si>
  <si>
    <t>Cảm biến áp suất nhớt</t>
  </si>
  <si>
    <t>Puli máy lạnh</t>
  </si>
  <si>
    <t>Giảm sóc cabin</t>
  </si>
  <si>
    <t>Công thợ hàn cổ bô, thay puli, thay cảm biến BH xe G1330660 - Trần Thị Yến Thu</t>
  </si>
  <si>
    <t xml:space="preserve">Sạc gas 500k, châm nhớt máy lạnh 150k, công thợ và câu điện 250k, xe G2477549, </t>
  </si>
  <si>
    <t>XTC651150G2477549</t>
  </si>
  <si>
    <t>G2816833</t>
  </si>
  <si>
    <t>Anh Vũ - thợ điện</t>
  </si>
  <si>
    <t>70C 155.58</t>
  </si>
  <si>
    <t>Chi phí Anh Nam đi bảo hành xe G2477549, Thông Thuận Phát</t>
  </si>
  <si>
    <t>Công ty TNHH Thông Thuận Phát</t>
  </si>
  <si>
    <t>Anh Nam - Kỹ thuật</t>
  </si>
  <si>
    <t>Bơm gas, châm nhớt máy lạnh, tiền công, xe G1338886 chuẩn bị giao cty Phúc Khang</t>
  </si>
  <si>
    <t>XTC65400KG1338886</t>
  </si>
  <si>
    <t>G2811580</t>
  </si>
  <si>
    <t>70C 155.01</t>
  </si>
  <si>
    <t>Chi phí đi bến cầu kiểm tra xe Trần Anh Oai; G2477556</t>
  </si>
  <si>
    <t>Trần Anh Oai</t>
  </si>
  <si>
    <t>XTC651150G2477556</t>
  </si>
  <si>
    <t>G2817024</t>
  </si>
  <si>
    <t>G2477549</t>
  </si>
  <si>
    <t>G1338886</t>
  </si>
  <si>
    <t>BH4/1</t>
  </si>
  <si>
    <t>BH4/2</t>
  </si>
  <si>
    <t>BH4/3</t>
  </si>
  <si>
    <t>TỔNG HỢP CÁC XE ĐÃ BÁN CHO KHÁCH HÀNG</t>
  </si>
  <si>
    <t>lọc bảo hành</t>
  </si>
  <si>
    <t>stt</t>
  </si>
  <si>
    <t>BH</t>
  </si>
  <si>
    <t>Km giao xe</t>
  </si>
  <si>
    <t>NGÀY GIAO XE3</t>
  </si>
  <si>
    <t>Test</t>
  </si>
  <si>
    <t>Tần suất</t>
  </si>
  <si>
    <t>Điện thoại</t>
  </si>
  <si>
    <t>Địa chỉ</t>
  </si>
  <si>
    <t>huyện</t>
  </si>
  <si>
    <t>70C 086.06</t>
  </si>
  <si>
    <t>XTC651150G1332959</t>
  </si>
  <si>
    <t>G2798806</t>
  </si>
  <si>
    <t>188/2016</t>
  </si>
  <si>
    <t>0913823039</t>
  </si>
  <si>
    <t>Tổ 1, Phước Lập, Châu Thành, Tây Ninh</t>
  </si>
  <si>
    <t>CT</t>
  </si>
  <si>
    <t>70C 088.08</t>
  </si>
  <si>
    <t>VLXD HOÀNG HUY</t>
  </si>
  <si>
    <t>XTC651150G1332960</t>
  </si>
  <si>
    <t>G2798665</t>
  </si>
  <si>
    <t>190/2016</t>
  </si>
  <si>
    <t>0937744006</t>
  </si>
  <si>
    <t>Long Bình, Long Thành Nam, Hòa Thành, TN</t>
  </si>
  <si>
    <t>HT</t>
  </si>
  <si>
    <t>61C 228.13</t>
  </si>
  <si>
    <t>HỒ VĂN PHIẾU</t>
  </si>
  <si>
    <t>XTC65400KF1325153</t>
  </si>
  <si>
    <t>F2783935</t>
  </si>
  <si>
    <t>192/2016</t>
  </si>
  <si>
    <t>0943747079</t>
  </si>
  <si>
    <t>Tổ 7, Ấp Chợ, Thanh Tuyền, Dầu Tiếng, Bình Dương</t>
  </si>
  <si>
    <t>Bình Dương</t>
  </si>
  <si>
    <t>70C 085.74</t>
  </si>
  <si>
    <t>PHẠM VĂN TUẤN</t>
  </si>
  <si>
    <t>XTC65400KF1324308</t>
  </si>
  <si>
    <t>F2781662</t>
  </si>
  <si>
    <t>207/2016</t>
  </si>
  <si>
    <t>0932151239</t>
  </si>
  <si>
    <t>Trảng Bàng, Tây Ninh</t>
  </si>
  <si>
    <t>TRB</t>
  </si>
  <si>
    <t>70C 088.87</t>
  </si>
  <si>
    <t>TRẦN THỊ HƯỜNG</t>
  </si>
  <si>
    <t>XTC651170F1319347</t>
  </si>
  <si>
    <t>F2772778</t>
  </si>
  <si>
    <t>214/2016</t>
  </si>
  <si>
    <t>0919872552</t>
  </si>
  <si>
    <t>KP3, TT Tân biên, TN</t>
  </si>
  <si>
    <t>TB</t>
  </si>
  <si>
    <t>70C 076.48</t>
  </si>
  <si>
    <t>CÔNG TY NGUYỄN HUYNH</t>
  </si>
  <si>
    <t>XTC651150G1331396</t>
  </si>
  <si>
    <t>F2796761</t>
  </si>
  <si>
    <t>209/2016</t>
  </si>
  <si>
    <t>BC</t>
  </si>
  <si>
    <t>51D 039.03</t>
  </si>
  <si>
    <t>CTY CP ĐT XÂY DỰNG TN</t>
  </si>
  <si>
    <t>XTC651150G1330668</t>
  </si>
  <si>
    <t>F2795313</t>
  </si>
  <si>
    <t>211/2016</t>
  </si>
  <si>
    <t>TP</t>
  </si>
  <si>
    <t>70C 087.64</t>
  </si>
  <si>
    <t>CTY SÂN CU TÂY NINH</t>
  </si>
  <si>
    <t>XTC651150G2470327</t>
  </si>
  <si>
    <t>G2800982</t>
  </si>
  <si>
    <t>287/2016</t>
  </si>
  <si>
    <t>0919270000</t>
  </si>
  <si>
    <t>Công ty TNHH MTV Sân Cu TN</t>
  </si>
  <si>
    <t>70C 094.49</t>
  </si>
  <si>
    <t>Công ty Kim Đăng Tây Ninh</t>
  </si>
  <si>
    <t>XTC65400KG1358952</t>
  </si>
  <si>
    <t>G2811486</t>
  </si>
  <si>
    <t>235/2017</t>
  </si>
  <si>
    <t>0919047047</t>
  </si>
  <si>
    <t>Phước Minh Dương Minh Châu, TN</t>
  </si>
  <si>
    <t>DMC</t>
  </si>
  <si>
    <t>70C 091.59</t>
  </si>
  <si>
    <t>XTC65400KG1338940</t>
  </si>
  <si>
    <t>G2811570</t>
  </si>
  <si>
    <t>70C 096.02</t>
  </si>
  <si>
    <t>XTC65400KG1338868</t>
  </si>
  <si>
    <t>G2811489</t>
  </si>
  <si>
    <t>70C 094.75</t>
  </si>
  <si>
    <t>XTC651150G1330672</t>
  </si>
  <si>
    <t>F2795300</t>
  </si>
  <si>
    <t>01/2017</t>
  </si>
  <si>
    <t>0907646466</t>
  </si>
  <si>
    <t>Ấp Vịnh, An Cơ, Châu Thành, TN</t>
  </si>
  <si>
    <t>70C 097.28</t>
  </si>
  <si>
    <t>VÕ VĂN HẢI</t>
  </si>
  <si>
    <t>XTC651170F1321850</t>
  </si>
  <si>
    <t>F2776586</t>
  </si>
  <si>
    <t>47/2017</t>
  </si>
  <si>
    <t>0918413900</t>
  </si>
  <si>
    <t>KP4, TT Tân Biên, tỉnh Tây Ninh</t>
  </si>
  <si>
    <t>70C 099.60</t>
  </si>
  <si>
    <t>Phạm Đình KHải</t>
  </si>
  <si>
    <t>XTC651150G2470332</t>
  </si>
  <si>
    <t>G2800979</t>
  </si>
  <si>
    <t>37/2017</t>
  </si>
  <si>
    <t>0909468535</t>
  </si>
  <si>
    <t>Trường An, Trường Tây, Hòa Thành, Tây Ninh</t>
  </si>
  <si>
    <t>70C 097.37</t>
  </si>
  <si>
    <t>LÊ TẤN THÀNH</t>
  </si>
  <si>
    <t>XTC651150G2470329</t>
  </si>
  <si>
    <t>G2801227</t>
  </si>
  <si>
    <t>73/2017</t>
  </si>
  <si>
    <t>0913955605</t>
  </si>
  <si>
    <t>TP Tây Ninh</t>
  </si>
  <si>
    <t>70C 099.75</t>
  </si>
  <si>
    <t>NGUYỄN VĂN THANH</t>
  </si>
  <si>
    <t>XTC651170G1333099</t>
  </si>
  <si>
    <t>G2798982</t>
  </si>
  <si>
    <t>87/2017</t>
  </si>
  <si>
    <t>0918457975</t>
  </si>
  <si>
    <t>Khu Phố 6, TT Tân Biên, TN</t>
  </si>
  <si>
    <t>70C 099.08</t>
  </si>
  <si>
    <t>DNTN TRÍ BÌNH</t>
  </si>
  <si>
    <t>XTC651150G2470328</t>
  </si>
  <si>
    <t>G2800968</t>
  </si>
  <si>
    <t>85/2017</t>
  </si>
  <si>
    <t>0909532957</t>
  </si>
  <si>
    <t>70C 100.88</t>
  </si>
  <si>
    <t>NGUYỄN THANH HOÀNG</t>
  </si>
  <si>
    <t>XTC651150G1333018</t>
  </si>
  <si>
    <t>G2798732</t>
  </si>
  <si>
    <t>104/2017</t>
  </si>
  <si>
    <t>0919502345</t>
  </si>
  <si>
    <t>Ninh Sơn</t>
  </si>
  <si>
    <t>70C 103.78</t>
  </si>
  <si>
    <t>Cty khai thác khoáng sản Nguyễn Thông</t>
  </si>
  <si>
    <t>XTC65115RF1323830</t>
  </si>
  <si>
    <t>F2780860</t>
  </si>
  <si>
    <t>94/2017</t>
  </si>
  <si>
    <t>0909066697</t>
  </si>
  <si>
    <t>Hòa Hiệp, Tân Biên</t>
  </si>
  <si>
    <t>70C 102.97</t>
  </si>
  <si>
    <t>XTC65115RF1323031</t>
  </si>
  <si>
    <t>F2778317</t>
  </si>
  <si>
    <t>70C 102.27</t>
  </si>
  <si>
    <t>CTY TNHH MTV Nguyễn Khuê</t>
  </si>
  <si>
    <t>XTC651150G1332971</t>
  </si>
  <si>
    <t>G2798730</t>
  </si>
  <si>
    <t>106/2017</t>
  </si>
  <si>
    <t>0907025026</t>
  </si>
  <si>
    <t>Tân Biên</t>
  </si>
  <si>
    <t>70C 103.35</t>
  </si>
  <si>
    <t>XTC651150G1332980</t>
  </si>
  <si>
    <t>G2798764</t>
  </si>
  <si>
    <t>70C 102.76</t>
  </si>
  <si>
    <t>HUỲNH VĂN HÒA</t>
  </si>
  <si>
    <t>XTC651170G1335709</t>
  </si>
  <si>
    <t>G2802264</t>
  </si>
  <si>
    <t>137/2017</t>
  </si>
  <si>
    <t>0972876689</t>
  </si>
  <si>
    <t>Gò Dầu</t>
  </si>
  <si>
    <t>GD</t>
  </si>
  <si>
    <t>70C 102.94</t>
  </si>
  <si>
    <t>TRẦN HAY TRƯỜNG THIỆN</t>
  </si>
  <si>
    <t>XTC651150G2474210</t>
  </si>
  <si>
    <t>G2810055</t>
  </si>
  <si>
    <t>149/2017</t>
  </si>
  <si>
    <t>0913972511</t>
  </si>
  <si>
    <t>số 1/22, KP Hiệp Bình, P Hiệp Ninh, TPTN</t>
  </si>
  <si>
    <t>70C 106.58</t>
  </si>
  <si>
    <t>DNTN CƯA XẺ GỖ SẤY GỖ NHẬT HÒA</t>
  </si>
  <si>
    <t>XTC65400KG1333780</t>
  </si>
  <si>
    <t>G2800527</t>
  </si>
  <si>
    <t>152/2017</t>
  </si>
  <si>
    <t>0913596070</t>
  </si>
  <si>
    <t>Tổ 30, KP4, TT Tân Biên, TN</t>
  </si>
  <si>
    <t>70C 107.21</t>
  </si>
  <si>
    <t>XTC65229RG1335338</t>
  </si>
  <si>
    <t>G2803443</t>
  </si>
  <si>
    <t>158/2017</t>
  </si>
  <si>
    <t>70C 104.91</t>
  </si>
  <si>
    <t>NGUYỄN NGỌC HIỂN</t>
  </si>
  <si>
    <t>XTC651150G2474213</t>
  </si>
  <si>
    <t>G2810026</t>
  </si>
  <si>
    <t>175/2017</t>
  </si>
  <si>
    <t>0969080952</t>
  </si>
  <si>
    <t>80/1B, KP Ninh Lộc, P Ninh Sơn, TP Tây Ninh</t>
  </si>
  <si>
    <t>70C 107.87</t>
  </si>
  <si>
    <t>NGÔ THÀNH CHUNG</t>
  </si>
  <si>
    <t>XTC651150G1340209</t>
  </si>
  <si>
    <t>G2814449</t>
  </si>
  <si>
    <t>191/2017</t>
  </si>
  <si>
    <t>0989733445</t>
  </si>
  <si>
    <t>Ấp Hiệp Thạnh, Xa Thạnh ĐÔng, H, Tân Châu, TN</t>
  </si>
  <si>
    <t>TC</t>
  </si>
  <si>
    <t>60C 361.45</t>
  </si>
  <si>
    <t>DNTN TƯỜNG QUỐC CƯỜNG</t>
  </si>
  <si>
    <t>XTC65400KG1240746</t>
  </si>
  <si>
    <t>G2815938</t>
  </si>
  <si>
    <t>14/2017</t>
  </si>
  <si>
    <t>Đồng Nai</t>
  </si>
  <si>
    <t>70C 107.78</t>
  </si>
  <si>
    <t>PHAN THỊ NGỌC NGA</t>
  </si>
  <si>
    <t>XTC651150G1340308</t>
  </si>
  <si>
    <t>G2814643</t>
  </si>
  <si>
    <t>217/2017</t>
  </si>
  <si>
    <t>0913134170; 0913007018; 0909807002</t>
  </si>
  <si>
    <t>Ấp Nam, Bến Sỏi, Thành Long, Châu Thành, TN</t>
  </si>
  <si>
    <t>70C 110.31</t>
  </si>
  <si>
    <t>NGUYỄN TẤN MÃI</t>
  </si>
  <si>
    <t>XTC651170G1333195</t>
  </si>
  <si>
    <t>G2798825</t>
  </si>
  <si>
    <t>/2017</t>
  </si>
  <si>
    <t>70C 110.22</t>
  </si>
  <si>
    <t>233/2017; 30/0817</t>
  </si>
  <si>
    <t>0918556258A Nhân; 01219694484 C Huệ</t>
  </si>
  <si>
    <t>Ấp Giữa, xã Hiệp Thạnh, Gò Dầu, TN</t>
  </si>
  <si>
    <t>70C 114.63</t>
  </si>
  <si>
    <t>255/2017; 09/10/17</t>
  </si>
  <si>
    <t>0945262134 C Phượng</t>
  </si>
  <si>
    <t>ấp Trường Thiện, x Trường Hòa, Hòa Thành, TN</t>
  </si>
  <si>
    <t>70C 115.56</t>
  </si>
  <si>
    <t>186/2017</t>
  </si>
  <si>
    <t>70C 115.73</t>
  </si>
  <si>
    <t>288/2017</t>
  </si>
  <si>
    <t>60C 390.94</t>
  </si>
  <si>
    <t>295/2017; 20/11/17</t>
  </si>
  <si>
    <t>0909669199 A Liêm; 0937196539 A Cẩn</t>
  </si>
  <si>
    <t>ấp Thái Hòa, Hố Nai 3, Trảng bom, Đồng  Nai</t>
  </si>
  <si>
    <t>ĐNAI</t>
  </si>
  <si>
    <t>60C 392.33</t>
  </si>
  <si>
    <t>70C 115.72</t>
  </si>
  <si>
    <t>291/2017; 15/11/17</t>
  </si>
  <si>
    <t>70C 112.09</t>
  </si>
  <si>
    <t>326/2017; 22/12/17</t>
  </si>
  <si>
    <t>0989705980 A Khánh</t>
  </si>
  <si>
    <t>70C 118.02</t>
  </si>
  <si>
    <t>330/2017; 22/12/17</t>
  </si>
  <si>
    <t>0913477657 A Thỏng</t>
  </si>
  <si>
    <t>250 Lý Thường Kiệt, KP4, TT Hòa Thành, Hòa Thành, TN</t>
  </si>
  <si>
    <t>70C 118.06</t>
  </si>
  <si>
    <t>11/2018</t>
  </si>
  <si>
    <t>0918383968; 0938447759 C Thoại</t>
  </si>
  <si>
    <t>Long Thới, Long Thành Trung, Hòa Thành, TN</t>
  </si>
  <si>
    <t>70C 118.70</t>
  </si>
  <si>
    <t>5/2018</t>
  </si>
  <si>
    <t>70C 118.74</t>
  </si>
  <si>
    <t>10/2018; 10/01/18</t>
  </si>
  <si>
    <t>0984444450</t>
  </si>
  <si>
    <t>137/5 KP Ninh Trung, P Ninh Sơn, TP TN</t>
  </si>
  <si>
    <t>70C 116.06</t>
  </si>
  <si>
    <t>17/2018</t>
  </si>
  <si>
    <t>Nhân Lực bán; DS Tây Ninh</t>
  </si>
  <si>
    <t>70C 119.24</t>
  </si>
  <si>
    <t>25/2018; 26/02/18</t>
  </si>
  <si>
    <t>0937303233 A Bình</t>
  </si>
  <si>
    <t>KP1, P1, TP TN</t>
  </si>
  <si>
    <t>70C 120.24</t>
  </si>
  <si>
    <t>21/2018; 21/02/18</t>
  </si>
  <si>
    <t>70C 120.09</t>
  </si>
  <si>
    <t>70C 119.86</t>
  </si>
  <si>
    <t>43/2018; 13/03/18</t>
  </si>
  <si>
    <t>01693240552 A Phú; 01235244181 Chú Bình</t>
  </si>
  <si>
    <t>Long yến, Long Thành Nam, HT, TN</t>
  </si>
  <si>
    <t>70C 120.28</t>
  </si>
  <si>
    <t>45/2018; 16/03/18</t>
  </si>
  <si>
    <t>0913956137</t>
  </si>
  <si>
    <t>Tổ 2, Ấp Hội Tây, X Tân Hội, H Tân Châu, TN</t>
  </si>
  <si>
    <t>70C 121.67</t>
  </si>
  <si>
    <t xml:space="preserve">48/2018; </t>
  </si>
  <si>
    <t>Ấp vịnh, An Cơ, Châu Thành, TN</t>
  </si>
  <si>
    <t>70C 121.31</t>
  </si>
  <si>
    <t>68/2018; 06/04/18</t>
  </si>
  <si>
    <t>0909014466</t>
  </si>
  <si>
    <t>Tổ 1, Trà Sim, Ninh Điền, Châu Thành, TN</t>
  </si>
  <si>
    <t>70C 123.89</t>
  </si>
  <si>
    <t>79/2018; 21/04/18</t>
  </si>
  <si>
    <t>70C 123.17</t>
  </si>
  <si>
    <t>70C 122.45</t>
  </si>
  <si>
    <t>70C 119.37</t>
  </si>
  <si>
    <t>70C 121.23</t>
  </si>
  <si>
    <t>70C 116.32</t>
  </si>
  <si>
    <t>70C 122.05</t>
  </si>
  <si>
    <t>91/2018</t>
  </si>
  <si>
    <t>70C 120.54</t>
  </si>
  <si>
    <t>70C 122.54</t>
  </si>
  <si>
    <t>70C 122.55</t>
  </si>
  <si>
    <t>70C 123.82</t>
  </si>
  <si>
    <t>70C 120.02</t>
  </si>
  <si>
    <t>70C 120.40</t>
  </si>
  <si>
    <t xml:space="preserve">86/2018; </t>
  </si>
  <si>
    <t>0888884488</t>
  </si>
  <si>
    <t>KP Gia Huỳnh, TT Trảng Bàng, H Trảng Bàng, TN</t>
  </si>
  <si>
    <t>70C 123.50</t>
  </si>
  <si>
    <t>92/2018</t>
  </si>
  <si>
    <t>0933210563 C Thanh; 0933447176 A Dũng</t>
  </si>
  <si>
    <t>14, tổ 12, Cẩm An, Cẩm Giang, GD, TN</t>
  </si>
  <si>
    <t>70C 123.81</t>
  </si>
  <si>
    <t>94/2018</t>
  </si>
  <si>
    <t>Châu Thành</t>
  </si>
  <si>
    <t>70C 122.93</t>
  </si>
  <si>
    <t>100/2018</t>
  </si>
  <si>
    <t>70C 122.63</t>
  </si>
  <si>
    <t>57/2018</t>
  </si>
  <si>
    <t>86/2018; 02/05/18</t>
  </si>
  <si>
    <t>159/2018; 12/09/18</t>
  </si>
  <si>
    <t>0888266060; 0978377779</t>
  </si>
  <si>
    <t>KP7, TT Tân Biên, H Tân Biên, TN</t>
  </si>
  <si>
    <t xml:space="preserve">160/2018; </t>
  </si>
  <si>
    <t>184/2018; 15/10/18</t>
  </si>
  <si>
    <t>0913884599</t>
  </si>
  <si>
    <t>394B đường 30/4, KP1, P3, TPTN, TN</t>
  </si>
  <si>
    <t>70C 135.11</t>
  </si>
  <si>
    <t>197/2018</t>
  </si>
  <si>
    <t>70C 134.72</t>
  </si>
  <si>
    <t>191/2018; 29/10/18</t>
  </si>
  <si>
    <t>0986388398</t>
  </si>
  <si>
    <t>Tổ 6, ấp Bảy ba châu, X Suối Ngô, Tân Châu, TN</t>
  </si>
  <si>
    <t>70C 132.69</t>
  </si>
  <si>
    <t>70C 134.99</t>
  </si>
  <si>
    <t>201/2018</t>
  </si>
  <si>
    <t>266, QL22B, Trường Huệ, Trường Tây, Hòa Thành, TN</t>
  </si>
  <si>
    <t>70C 135.63</t>
  </si>
  <si>
    <t>174/2018; 13/10/18</t>
  </si>
  <si>
    <t>0903123152 A Vinh; 0916375999</t>
  </si>
  <si>
    <t>Xóm Ruộng, Trí Bình, Châu Thành, Tây Ninh</t>
  </si>
  <si>
    <t>207/2018</t>
  </si>
  <si>
    <t>25/2019; 08/03/19</t>
  </si>
  <si>
    <t>30; 15/03/19</t>
  </si>
  <si>
    <t>24; 07/03/19</t>
  </si>
  <si>
    <t>31; 15/03/19</t>
  </si>
  <si>
    <t>47; 24/04/19</t>
  </si>
  <si>
    <t>95 tổ 16, Ấp Thanh Hòa, X Thanh Điền, Châu Thành, TN</t>
  </si>
  <si>
    <t xml:space="preserve">80/2019; </t>
  </si>
  <si>
    <t>0911700955</t>
  </si>
  <si>
    <t>Ấp Phước Lộc, X Phước Vinh, H Châu Thành, TN</t>
  </si>
  <si>
    <t>82/2019</t>
  </si>
  <si>
    <t>90/2019</t>
  </si>
  <si>
    <t>x</t>
  </si>
  <si>
    <t>05; 03/02/20</t>
  </si>
  <si>
    <t>0973919973</t>
  </si>
  <si>
    <t>ÂP Tân Lập, xã Tiên Thuận, Bến Cầu, TN</t>
  </si>
  <si>
    <t>07; 08/02/20</t>
  </si>
  <si>
    <t>0984799799</t>
  </si>
  <si>
    <t>Số 9, tổ 9, ấp Bắc Bến Sỏi, Châu Thành, Tây Ninh</t>
  </si>
  <si>
    <t>Chú khanh</t>
  </si>
  <si>
    <t>70C 156.76</t>
  </si>
  <si>
    <t>16; 26/02/20</t>
  </si>
  <si>
    <t>0343789178</t>
  </si>
  <si>
    <t>10/83A Long Yên, Long Thành Nam, Hòa Thành, Tây Ninh</t>
  </si>
  <si>
    <t>Chị Hồng</t>
  </si>
  <si>
    <t>70C 148.09</t>
  </si>
  <si>
    <t>19; 16/03/20</t>
  </si>
  <si>
    <t>0856590551</t>
  </si>
  <si>
    <t>2/25, ấp Long Hải, X Trường Tây, Hòa Thành, TN</t>
  </si>
  <si>
    <t>Anh Sang</t>
  </si>
  <si>
    <t>Công ty TNHH MTV Phúc Khang</t>
  </si>
  <si>
    <t>08; 08/02/20</t>
  </si>
  <si>
    <t>0913720598</t>
  </si>
  <si>
    <t>291 Trưng Nữ Vương, KP5, P1, TP Tây Ninh</t>
  </si>
  <si>
    <t>Anh Thảo</t>
  </si>
  <si>
    <t>Column1</t>
  </si>
  <si>
    <t>Số hợp đồng2</t>
  </si>
  <si>
    <t>Điện thoại2</t>
  </si>
  <si>
    <t>Địa chỉ3</t>
  </si>
  <si>
    <t>NĂM 2020</t>
  </si>
  <si>
    <t>Ngày giao xe2</t>
  </si>
  <si>
    <t>NEW ATLANTIC INTERNATIONAL TRADING Co. LTD</t>
  </si>
  <si>
    <t>ADD: No. A60 Phu Nhuan, Phu Nhuan ward, Dist 7, HCHC.</t>
  </si>
  <si>
    <t>Tel: (08) 2241 25 28   Fax: (08) 3773 1503</t>
  </si>
  <si>
    <t>Email: contact@newatlantic.vn    ;   Website: www.tandaitayduong.com</t>
  </si>
  <si>
    <t xml:space="preserve">TỔNG HỢP N-X-T PHỤ TÙNG DỰ PHÒNG BẢO HÀNH </t>
  </si>
  <si>
    <t>TỒN ĐẦU T01</t>
  </si>
  <si>
    <t>THÁNG 01</t>
  </si>
  <si>
    <t>MÃ SỐ</t>
  </si>
  <si>
    <t>TÊN SẢN PHẨM</t>
  </si>
  <si>
    <t>Xuất T01</t>
  </si>
  <si>
    <t>TC T01</t>
  </si>
  <si>
    <t>TỔNG CỘNG</t>
  </si>
  <si>
    <t>Tu bô 4 ốc</t>
  </si>
  <si>
    <t>Phao dầu ngắn</t>
  </si>
  <si>
    <t>Giò đá</t>
  </si>
  <si>
    <t>Bánh răng vệ tinh vi sai chữa thập (bộ)</t>
  </si>
  <si>
    <t>Ti ben</t>
  </si>
  <si>
    <t>Phốt 140x170</t>
  </si>
  <si>
    <t>10/01/20 Trần Thị Yến Thu, XTC651150G1330660, 70C 142.73</t>
  </si>
  <si>
    <t>Dây curoa 2200</t>
  </si>
  <si>
    <t>Lọc gió</t>
  </si>
  <si>
    <t>Heo cái</t>
  </si>
  <si>
    <t>Dây curoa 1705</t>
  </si>
  <si>
    <t>Máy phát điện</t>
  </si>
  <si>
    <t>Đồng hồ tổng hợp</t>
  </si>
  <si>
    <t>Đồng hồ tua máy</t>
  </si>
  <si>
    <t>Đồng hồ Km</t>
  </si>
  <si>
    <t>Cơ cấu đi số nhanh chậm</t>
  </si>
  <si>
    <t>Cuộn tem dán thùng (cuộn)</t>
  </si>
  <si>
    <t>Lúp bê</t>
  </si>
  <si>
    <t>Lốc lạnh</t>
  </si>
  <si>
    <t>Lọc gas</t>
  </si>
  <si>
    <t>Puli dẫn hướng</t>
  </si>
  <si>
    <t>Biến mô li tâm</t>
  </si>
  <si>
    <t>Láp ngắn</t>
  </si>
  <si>
    <t>Cảm biến hơi</t>
  </si>
  <si>
    <t>Dây Curoa 6310</t>
  </si>
  <si>
    <t>Cảm Biến Km (ngắn)</t>
  </si>
  <si>
    <t>puli tăng gốc</t>
  </si>
  <si>
    <t>phanh tay</t>
  </si>
  <si>
    <t>Bộ cải tiến máy lạnh</t>
  </si>
  <si>
    <t>vỏ vi sai cầu</t>
  </si>
  <si>
    <t>02 bộ ruột vi sai con lợn</t>
  </si>
  <si>
    <t>Turbo trái và phải</t>
  </si>
  <si>
    <t>Người lập phiếu</t>
  </si>
  <si>
    <t>TOTAL</t>
  </si>
  <si>
    <t>Nguyễn Thị Thu Thủy</t>
  </si>
  <si>
    <t>DANH SÁCH PHỤ TÙNG HƯ ĐÃ THAY CHO KHÁCH</t>
  </si>
  <si>
    <t>NĂM 2019</t>
  </si>
  <si>
    <t>SUM</t>
  </si>
  <si>
    <t>GỞI VỀ CTY</t>
  </si>
  <si>
    <t>DIỄN GIẢI</t>
  </si>
  <si>
    <t>10/01/20.XTC651150G1330660 Trần Thị Yến thu</t>
  </si>
  <si>
    <t>29/11/19 Ngô Thành Được XTC651153G2474040, 70C 13996</t>
  </si>
  <si>
    <t>10/01/20.XTC651150G1330660 Trần Thị Yến thu.
20/02/20.XTC651150G2477549Công ty Thông Thuận Phát</t>
  </si>
  <si>
    <t>Phốt 140 x 170</t>
  </si>
  <si>
    <t xml:space="preserve">- 23/10/19 Trần Thị Yến Thu 70C 142.73 thay phốt, XTC651150G1330660
 - 08/12/19 Trần Thị Yến Thu, XTC651150G1330660, 70C 14273 </t>
  </si>
  <si>
    <t>- 28/10/19 Ngô Thành Được, thay puly xe XTC651153G1332939
 - 02/11/19 Nguyễn Văn Kiệt XTC651150G2477554, 70C 13587.
 - 29/11/19 Ngô Thành Được XTC651153G2474040, 70C 13996</t>
  </si>
  <si>
    <t>12/11/19 Cty Thanh Điền XTC651150G2477559, 70C 14215</t>
  </si>
  <si>
    <t>Thay quả táo ty ben</t>
  </si>
  <si>
    <t>Thay phớt vi sai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</si>
  <si>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</si>
  <si>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</si>
  <si>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</si>
  <si>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</si>
  <si>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</si>
  <si>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</si>
  <si>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</si>
  <si>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</si>
  <si>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</si>
  <si>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</si>
  <si>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</si>
  <si>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</si>
  <si>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</si>
  <si>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</si>
  <si>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</si>
  <si>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Thay ổ khóa đề</t>
  </si>
  <si>
    <t>BH3/1</t>
  </si>
  <si>
    <t>BH3/2</t>
  </si>
  <si>
    <t>BH3/3</t>
  </si>
  <si>
    <t>BH3/4</t>
  </si>
  <si>
    <t>THÁNG 02</t>
  </si>
  <si>
    <t>TC T02</t>
  </si>
  <si>
    <t>Xuất T02</t>
  </si>
  <si>
    <t>BH4/4</t>
  </si>
  <si>
    <t>Thay rơ le đề</t>
  </si>
  <si>
    <t>20/02/20 Cty Thông Thuận Phát, XTC651150G2477549, 70C 155.58</t>
  </si>
  <si>
    <t>THÁNG 04</t>
  </si>
  <si>
    <t>Nhập</t>
  </si>
  <si>
    <t>Xuất</t>
  </si>
  <si>
    <t>16/04/20 CT Thông Thuận Phát, 65400G1338886</t>
  </si>
  <si>
    <t>Phanh Tay</t>
  </si>
  <si>
    <t>Quả táo ty Ben</t>
  </si>
  <si>
    <t>11/04/20 CT Thanh Điền G2477559</t>
  </si>
  <si>
    <t>Quả táo ty ben</t>
  </si>
  <si>
    <t>Rờ le đề</t>
  </si>
  <si>
    <t>Ổ khóa đề</t>
  </si>
  <si>
    <t>16/04/20 Trần Thị Yến Thu G1330660</t>
  </si>
  <si>
    <t>23/04/20 G1338886 xe chuẩn bị giao cho CT Phúc Khang</t>
  </si>
  <si>
    <t>BH4/5</t>
  </si>
  <si>
    <t>Cảm biến KM</t>
  </si>
  <si>
    <t>HTS</t>
  </si>
  <si>
    <t>27/04/20 Huỳnh Văn Sang G1331408</t>
  </si>
  <si>
    <t>- 09/03/20 Trần Thị Yến Thu G1330660.
 - 24/03/20 Hà Thị Kim Hồng G1331409.
 - 30/03/20 Huỳnh Văn Sang G1331408.
 - 27/04/20 Huỳnh Văn Sang G1331408</t>
  </si>
  <si>
    <t>Đề 3 lỗ</t>
  </si>
  <si>
    <t>29/09/19 xe trưng bày G1331409</t>
  </si>
  <si>
    <t xml:space="preserve">- 20/12/19 Trần Thị Yến Thu, XTC651150G1330660, 70C 14273 
 - 19/06/19 Nguyễn Đại Nam G1330675
</t>
  </si>
  <si>
    <t>12/05/19 Phước Hải Lộc G1340230</t>
  </si>
  <si>
    <t>70C 157.76</t>
  </si>
  <si>
    <t xml:space="preserve">x </t>
  </si>
  <si>
    <t>Chú Hên</t>
  </si>
  <si>
    <t>Lọc gió to ngắn, nhỏ dài</t>
  </si>
  <si>
    <t>16/05/19 Trưng bày G1332919</t>
  </si>
  <si>
    <t>Thùng dầu</t>
  </si>
  <si>
    <t>- 30/03/19 CT Hiệp Hòa Lợi G2470355
 - 29/12/19 Trần Thị Yến Thu, XTC651150G1330660, 70C 14273</t>
  </si>
  <si>
    <t>Vỏ xe</t>
  </si>
  <si>
    <t>19/06/19 Ngô Thành Được G2474040</t>
  </si>
  <si>
    <t>Thùng nhớt ben</t>
  </si>
  <si>
    <t>17/06/19 CT Thanh Điền G2477550</t>
  </si>
  <si>
    <t>Bộ ruột vi sai</t>
  </si>
  <si>
    <t>Công thợ vệ sinh đề và thay rờ le đề</t>
  </si>
  <si>
    <t xml:space="preserve">Công thay 2 phốt bánh và cảm biến </t>
  </si>
  <si>
    <t>Bên giao:  VP Đại diện công ty CP TM Quốc Tế Tân Đại Tây Dương</t>
  </si>
  <si>
    <t>Đại diện: Trần Quốc Nam</t>
  </si>
  <si>
    <t>Chức vụ: Nhân Viên</t>
  </si>
  <si>
    <t>Bên nhận: ………………………………………………………..</t>
  </si>
  <si>
    <t>Đại diện: ………………………</t>
  </si>
  <si>
    <t>Chức vụ:…………..</t>
  </si>
  <si>
    <t>Bên giao</t>
  </si>
  <si>
    <t>Bên nhận</t>
  </si>
  <si>
    <t>Tồn T04</t>
  </si>
  <si>
    <t>70C 162.34</t>
  </si>
  <si>
    <t>XTC651150G2477558</t>
  </si>
  <si>
    <t>G2817056</t>
  </si>
  <si>
    <t>0938178978</t>
  </si>
  <si>
    <t>XTC651150G2470385</t>
  </si>
  <si>
    <t>G2801748</t>
  </si>
  <si>
    <t>XTC651150G2470303</t>
  </si>
  <si>
    <t>G2801038</t>
  </si>
  <si>
    <t>70C 161.98</t>
  </si>
  <si>
    <t>70C 158.17</t>
  </si>
  <si>
    <t>Hiệp Hòa Lợi</t>
  </si>
  <si>
    <t>Chú Lèo</t>
  </si>
  <si>
    <t>XTC651150G2470321</t>
  </si>
  <si>
    <t>G2801244</t>
  </si>
  <si>
    <t>26 Ql 22B, ấp Trường Huệ, Xã Trường Tây, Thị Xã Hòa Thành, Tỉnh Tây Ninh</t>
  </si>
  <si>
    <t>0985229839</t>
  </si>
  <si>
    <t>KBHC01</t>
  </si>
  <si>
    <t>Ro le đề (bị hư)</t>
  </si>
  <si>
    <t>70C 163.01</t>
  </si>
  <si>
    <t>35,6/5/2020</t>
  </si>
  <si>
    <t>54, 14/7/2020</t>
  </si>
  <si>
    <t>55,14/07/2020</t>
  </si>
  <si>
    <t>56,14/07/2020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</si>
</sst>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_(* #,##0.00000000_);_(* \(#,##0.00000000\);_(* &quot;-&quot;??_);_(@_)"/>
    <numFmt numFmtId="170" formatCode="_-* #,##0_-;\-* #,##0_-;_-* &quot;-&quot;_-;_-@_-"/>
    <numFmt numFmtId="171" formatCode="_-* #,##0.00_-;\-* #,##0.00_-;_-* &quot;-&quot;??_-;_-@_-"/>
    <numFmt numFmtId="172" formatCode="&quot;$&quot;#,##0;[Red]\-&quot;$&quot;#,##0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_-&quot;\&quot;* #,##0.00_-;\-&quot;\&quot;* #,##0.00_-;_-&quot;\&quot;* &quot;-&quot;??_-;_-@_-"/>
    <numFmt numFmtId="176" formatCode="_-&quot;\&quot;* #,##0_-;\-&quot;\&quot;* #,##0_-;_-&quot;\&quot;* &quot;-&quot;_-;_-@_-"/>
    <numFmt numFmtId="177" formatCode="#,###&quot; &quot;;\(#,###\)"/>
    <numFmt numFmtId="178" formatCode="#,###&quot;  &quot;;\(#,###\)&quot; &quot;"/>
    <numFmt numFmtId="179" formatCode="_ * #,##0_ ;_ * \-#,##0_ ;_ * &quot;-&quot;_ ;_ @_ "/>
    <numFmt numFmtId="180" formatCode="_ * #,##0.00_ ;_ * \-#,##0.00_ ;_ * &quot;-&quot;??_ ;_ @_ "/>
    <numFmt numFmtId="181" formatCode="_-* #,##0\ _k_r_-;\-* #,##0\ _k_r_-;_-* &quot;-&quot;\ _k_r_-;_-@_-"/>
    <numFmt numFmtId="182" formatCode="\$#,##0\ ;\(\$#,##0\)"/>
    <numFmt numFmtId="183" formatCode="#,##0\ &quot;$&quot;_);[Red]\(#,##0\ &quot;$&quot;\)"/>
    <numFmt numFmtId="184" formatCode="&quot;$&quot;###,0&quot;.&quot;00_);[Red]\(&quot;$&quot;###,0&quot;.&quot;00\)"/>
    <numFmt numFmtId="185" formatCode="0.00_)"/>
    <numFmt numFmtId="186" formatCode="0\ \ \ \ "/>
    <numFmt numFmtId="187" formatCode="&quot;\&quot;#,##0.00;[Red]&quot;\&quot;\-#,##0.00"/>
    <numFmt numFmtId="188" formatCode="&quot;\&quot;#,##0;[Red]&quot;\&quot;\-#,##0"/>
    <numFmt numFmtId="189" formatCode="#,##0.0_);\(#,##0.0\)"/>
    <numFmt numFmtId="190" formatCode="0.0%;[Red]\(0.0%\)"/>
    <numFmt numFmtId="191" formatCode="_ * #,##0.00_)&quot;£&quot;_ ;_ * \(#,##0.00\)&quot;£&quot;_ ;_ * &quot;-&quot;??_)&quot;£&quot;_ ;_ @_ "/>
    <numFmt numFmtId="192" formatCode="0.0%;\(0.0%\)"/>
    <numFmt numFmtId="193" formatCode="_-[$€]* #,##0.00_-;\-[$€]* #,##0.00_-;_-[$€]* &quot;-&quot;??_-;_-@_-"/>
    <numFmt numFmtId="194" formatCode="#,##0.000_);\(#,##0.000\)"/>
    <numFmt numFmtId="195" formatCode="#,##0\ &quot;F&quot;;\-#,##0\ &quot;F&quot;"/>
    <numFmt numFmtId="196" formatCode="#,##0\ &quot;F&quot;;[Red]\-#,##0\ &quot;F&quot;"/>
    <numFmt numFmtId="197" formatCode="_-* #,##0\ _€_-;\-* #,##0\ _€_-;_-* &quot;-&quot;\ _€_-;_-@_-"/>
    <numFmt numFmtId="198" formatCode="_-* #,##0.00\ _€_-;\-* #,##0.00\ _€_-;_-* &quot;-&quot;??\ _€_-;_-@_-"/>
    <numFmt numFmtId="199" formatCode="_-* #,##0\ &quot;$&quot;_-;\-* #,##0\ &quot;$&quot;_-;_-* &quot;-&quot;\ &quot;$&quot;_-;_-@_-"/>
    <numFmt numFmtId="200" formatCode="_-* #,##0\ _$_-;\-* #,##0\ _$_-;_-* &quot;-&quot;\ _$_-;_-@_-"/>
    <numFmt numFmtId="201" formatCode="0.000"/>
    <numFmt numFmtId="202" formatCode="0.0000"/>
    <numFmt numFmtId="203" formatCode="_-* #,##0\ _V_N_D_-;\-* #,##0\ _V_N_D_-;_-* &quot;-&quot;\ _V_N_D_-;_-@_-"/>
    <numFmt numFmtId="204" formatCode="_-* #,##0.00\ _V_N_D_-;\-* #,##0.00\ _V_N_D_-;_-* &quot;-&quot;??\ _V_N_D_-;_-@_-"/>
    <numFmt numFmtId="205" formatCode="_-* #,##0\ &quot;F&quot;_-;\-* #,##0\ &quot;F&quot;_-;_-* &quot;-&quot;\ &quot;F&quot;_-;_-@_-"/>
    <numFmt numFmtId="206" formatCode="_-* #,##0\ _F_-;\-* #,##0\ _F_-;_-* &quot;-&quot;\ _F_-;_-@_-"/>
    <numFmt numFmtId="207" formatCode="_-* #,##0.00\ &quot;F&quot;_-;\-* #,##0.00\ &quot;F&quot;_-;_-* &quot;-&quot;??\ &quot;F&quot;_-;_-@_-"/>
    <numFmt numFmtId="208" formatCode="_-* #,##0.00\ _F_-;\-* #,##0.00\ _F_-;_-* &quot;-&quot;??\ _F_-;_-@_-"/>
    <numFmt numFmtId="209" formatCode="_-* #,##0\ _ñ_-;\-* #,##0\ _ñ_-;_-* &quot;-&quot;\ _ñ_-;_-@_-"/>
    <numFmt numFmtId="210" formatCode="_(&quot;$&quot;\ * #,##0_);_(&quot;$&quot;\ * \(#,##0\);_(&quot;$&quot;\ * &quot;-&quot;_);_(@_)"/>
    <numFmt numFmtId="211" formatCode="&quot;$&quot;#,##0.00;[Red]\-&quot;$&quot;#,##0.00"/>
    <numFmt numFmtId="212" formatCode="_-* #,##0\ &quot;ñ&quot;_-;\-* #,##0\ &quot;ñ&quot;_-;_-* &quot;-&quot;\ &quot;ñ&quot;_-;_-@_-"/>
    <numFmt numFmtId="213" formatCode="_-&quot;ñ&quot;* #,##0_-;\-&quot;ñ&quot;* #,##0_-;_-&quot;ñ&quot;* &quot;-&quot;_-;_-@_-"/>
    <numFmt numFmtId="214" formatCode="_-* #,##0.00\ _ñ_-;\-* #,##0.00\ _ñ_-;_-* &quot;-&quot;??\ _ñ_-;_-@_-"/>
    <numFmt numFmtId="215" formatCode="&quot;SFr.&quot;\ #,##0.00;[Red]&quot;SFr.&quot;\ \-#,##0.00"/>
    <numFmt numFmtId="216" formatCode="_ &quot;SFr.&quot;\ * #,##0_ ;_ &quot;SFr.&quot;\ * \-#,##0_ ;_ &quot;SFr.&quot;\ * &quot;-&quot;_ ;_ @_ "/>
    <numFmt numFmtId="217" formatCode="#,##0.00\ &quot;F&quot;;[Red]\-#,##0.00\ &quot;F&quot;"/>
    <numFmt numFmtId="218" formatCode="&quot;$&quot;\ #,##0.00;&quot;$&quot;\ \-#,##0.00"/>
    <numFmt numFmtId="219" formatCode="dd/mm/yy"/>
  </numFmts>
  <fonts count="208"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Times New Roman"/>
      <family val="1"/>
    </font>
    <font>
      <sz val="10"/>
      <name val="VNI-Times"/>
    </font>
    <font>
      <sz val="10"/>
      <name val="Arial"/>
      <family val="2"/>
    </font>
    <font>
      <sz val="12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3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name val="VNI-Helve-Condense"/>
    </font>
    <font>
      <b/>
      <sz val="10"/>
      <name val="VNI-Helve-Condense"/>
    </font>
    <font>
      <sz val="10"/>
      <name val="VNI-Helve-Condense"/>
    </font>
    <font>
      <sz val="11"/>
      <name val="Times New Roman"/>
      <family val="1"/>
    </font>
    <font>
      <sz val="10"/>
      <name val=".VnArial"/>
      <family val="2"/>
    </font>
    <font>
      <i/>
      <sz val="11"/>
      <name val="VNI-Helve-Condense"/>
    </font>
    <font>
      <i/>
      <sz val="11"/>
      <color indexed="48"/>
      <name val="Times New Roman"/>
      <family val="1"/>
    </font>
    <font>
      <sz val="11"/>
      <name val=".VnTime"/>
      <family val="2"/>
    </font>
    <font>
      <b/>
      <sz val="18"/>
      <name val="Times New Roman"/>
      <family val="1"/>
    </font>
    <font>
      <sz val="12"/>
      <name val="VNI-Times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sz val="13"/>
      <name val="Times New Roman"/>
      <family val="1"/>
    </font>
    <font>
      <sz val="12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sz val="12"/>
      <name val="VNtimes new roman"/>
    </font>
    <font>
      <sz val="11"/>
      <name val="??"/>
      <family val="3"/>
      <charset val="129"/>
    </font>
    <font>
      <sz val="10"/>
      <name val="?? ??"/>
      <family val="1"/>
      <charset val="136"/>
    </font>
    <font>
      <sz val="11"/>
      <name val="NTTimes/Cyrillic"/>
    </font>
    <font>
      <sz val="12"/>
      <name val="????"/>
      <charset val="136"/>
    </font>
    <font>
      <sz val="12"/>
      <name val="???"/>
      <family val="3"/>
    </font>
    <font>
      <sz val="12"/>
      <name val="Courier"/>
      <family val="3"/>
    </font>
    <font>
      <sz val="12"/>
      <name val="???"/>
      <family val="1"/>
      <charset val="129"/>
    </font>
    <font>
      <sz val="10"/>
      <name val="QBJ-??10pt"/>
      <family val="3"/>
      <charset val="129"/>
    </font>
    <font>
      <sz val="12"/>
      <color indexed="8"/>
      <name val="???"/>
      <family val="1"/>
      <charset val="129"/>
    </font>
    <font>
      <sz val="10"/>
      <name val="VNI-Helve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Arial"/>
      <family val="2"/>
      <charset val="163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Arial"/>
      <family val="2"/>
      <charset val="163"/>
    </font>
    <font>
      <sz val="10"/>
      <name val="Times New Roman"/>
      <family val="1"/>
    </font>
    <font>
      <sz val="11"/>
      <name val="µ¸¿ò"/>
      <charset val="129"/>
    </font>
    <font>
      <sz val="10"/>
      <name val="Helv"/>
    </font>
    <font>
      <b/>
      <sz val="11"/>
      <color indexed="52"/>
      <name val="Arial"/>
      <family val="2"/>
      <charset val="163"/>
    </font>
    <font>
      <b/>
      <sz val="10"/>
      <name val="Helv"/>
    </font>
    <font>
      <b/>
      <sz val="11"/>
      <color indexed="9"/>
      <name val="Arial"/>
      <family val="2"/>
      <charset val="163"/>
    </font>
    <font>
      <sz val="10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indexed="23"/>
      <name val="Arial"/>
      <family val="2"/>
      <charset val="163"/>
    </font>
    <font>
      <sz val="11"/>
      <color indexed="17"/>
      <name val="Arial"/>
      <family val="2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Arial"/>
      <family val="2"/>
      <charset val="16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sz val="12"/>
      <name val="NTTimes/Cyrillic"/>
    </font>
    <font>
      <sz val="11"/>
      <color indexed="62"/>
      <name val="Arial"/>
      <family val="2"/>
      <charset val="163"/>
    </font>
    <font>
      <sz val="10"/>
      <name val="MS Sans Serif"/>
      <family val="2"/>
    </font>
    <font>
      <sz val="11"/>
      <color indexed="52"/>
      <name val="Arial"/>
      <family val="2"/>
      <charset val="163"/>
    </font>
    <font>
      <b/>
      <sz val="11"/>
      <name val="Helv"/>
    </font>
    <font>
      <sz val="11"/>
      <color indexed="60"/>
      <name val="Arial"/>
      <family val="2"/>
      <charset val="163"/>
    </font>
    <font>
      <b/>
      <i/>
      <sz val="16"/>
      <name val="Helv"/>
    </font>
    <font>
      <sz val="12"/>
      <name val="바탕체"/>
      <family val="1"/>
      <charset val="129"/>
    </font>
    <font>
      <sz val="10"/>
      <name val="Times New Roman"/>
      <family val="1"/>
    </font>
    <font>
      <b/>
      <sz val="11"/>
      <color indexed="63"/>
      <name val="Arial"/>
      <family val="2"/>
      <charset val="163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12"/>
      <name val="VNTime"/>
    </font>
    <font>
      <b/>
      <sz val="18"/>
      <color indexed="56"/>
      <name val="Times New Roman"/>
      <family val="2"/>
      <charset val="163"/>
    </font>
    <font>
      <sz val="10"/>
      <name val="VNtimes new roman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1"/>
      <color indexed="10"/>
      <name val="Arial"/>
      <family val="2"/>
      <charset val="163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8"/>
      <name val="Arial"/>
      <family val="2"/>
    </font>
    <font>
      <sz val="12"/>
      <color indexed="11"/>
      <name val="Arial"/>
      <family val="2"/>
    </font>
    <font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6"/>
      <color indexed="40"/>
      <name val="Arial"/>
      <family val="2"/>
    </font>
    <font>
      <b/>
      <sz val="13.5"/>
      <color indexed="57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9"/>
      <color indexed="18"/>
      <name val="Arial"/>
      <family val="2"/>
    </font>
    <font>
      <b/>
      <sz val="8"/>
      <color indexed="9"/>
      <name val="Arial"/>
      <family val="2"/>
    </font>
    <font>
      <b/>
      <sz val="10"/>
      <color indexed="62"/>
      <name val="Arial"/>
      <family val="2"/>
    </font>
    <font>
      <b/>
      <sz val="10"/>
      <color indexed="10"/>
      <name val="Arial"/>
      <family val="2"/>
    </font>
    <font>
      <b/>
      <sz val="11"/>
      <color indexed="17"/>
      <name val="Arial"/>
      <family val="2"/>
    </font>
    <font>
      <b/>
      <sz val="11"/>
      <color indexed="46"/>
      <name val="Arial"/>
      <family val="2"/>
    </font>
    <font>
      <b/>
      <i/>
      <sz val="10"/>
      <color indexed="14"/>
      <name val="Arial"/>
      <family val="2"/>
    </font>
    <font>
      <b/>
      <sz val="12"/>
      <color indexed="10"/>
      <name val="Arial"/>
      <family val="2"/>
    </font>
    <font>
      <b/>
      <i/>
      <sz val="11"/>
      <color indexed="12"/>
      <name val="Arial"/>
      <family val="2"/>
    </font>
    <font>
      <u/>
      <sz val="16"/>
      <color indexed="12"/>
      <name val="Arial"/>
      <family val="2"/>
    </font>
    <font>
      <sz val="5"/>
      <name val="Arial"/>
      <family val="2"/>
    </font>
    <font>
      <b/>
      <sz val="10"/>
      <name val="Times New Roman"/>
      <family val="1"/>
    </font>
    <font>
      <sz val="11"/>
      <color indexed="12"/>
      <name val="Times New Roman"/>
      <family val="1"/>
    </font>
    <font>
      <sz val="10"/>
      <color theme="1"/>
      <name val="Times New Roman"/>
      <family val="1"/>
    </font>
    <font>
      <sz val="10.5"/>
      <name val="Times New Roman"/>
      <family val="1"/>
    </font>
    <font>
      <b/>
      <i/>
      <sz val="12"/>
      <name val="Times New Roman"/>
      <family val="1"/>
    </font>
    <font>
      <b/>
      <i/>
      <sz val="18"/>
      <name val="Arial"/>
      <family val="2"/>
    </font>
    <font>
      <i/>
      <sz val="12"/>
      <name val="Times New Roman"/>
      <family val="1"/>
    </font>
    <font>
      <sz val="10"/>
      <color rgb="FF0000FF"/>
      <name val="Times New Roman"/>
      <family val="1"/>
    </font>
    <font>
      <b/>
      <i/>
      <sz val="11"/>
      <color rgb="FF00B050"/>
      <name val="Times New Roman"/>
      <family val="1"/>
    </font>
    <font>
      <sz val="14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rgb="FF0000FF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0000FF"/>
      <name val="Times New Roman"/>
      <family val="1"/>
    </font>
    <font>
      <sz val="10"/>
      <color theme="0"/>
      <name val="Times New Roman"/>
      <family val="1"/>
    </font>
    <font>
      <i/>
      <sz val="12"/>
      <color rgb="FF0000FF"/>
      <name val="Times New Roman"/>
      <family val="1"/>
    </font>
    <font>
      <sz val="16"/>
      <color theme="1"/>
      <name val="Times New Roman"/>
      <family val="1"/>
    </font>
    <font>
      <b/>
      <i/>
      <sz val="11"/>
      <color rgb="FF0000FF"/>
      <name val="Times New Roman"/>
      <family val="1"/>
    </font>
    <font>
      <b/>
      <sz val="13"/>
      <name val="Times New Roman"/>
      <family val="1"/>
    </font>
    <font>
      <b/>
      <i/>
      <sz val="11"/>
      <name val="Arial"/>
      <family val="2"/>
    </font>
    <font>
      <b/>
      <i/>
      <sz val="11"/>
      <name val="Times New Roman"/>
      <family val="1"/>
    </font>
    <font>
      <sz val="16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rgb="FFFF00FF"/>
      <name val="Times New Roman"/>
      <family val="1"/>
    </font>
    <font>
      <sz val="16"/>
      <color rgb="FFFF0000"/>
      <name val="Times New Roman"/>
      <family val="1"/>
    </font>
    <font>
      <b/>
      <sz val="16"/>
      <color rgb="FF0000FF"/>
      <name val="Times New Roman"/>
      <family val="1"/>
    </font>
    <font>
      <b/>
      <sz val="16"/>
      <color rgb="FFFF00FF"/>
      <name val="Times New Roman"/>
      <family val="1"/>
    </font>
    <font>
      <b/>
      <i/>
      <sz val="10"/>
      <color rgb="FFFF0000"/>
      <name val="Times New Roman"/>
      <family val="1"/>
    </font>
    <font>
      <b/>
      <i/>
      <sz val="10"/>
      <name val="Arial"/>
      <family val="2"/>
    </font>
    <font>
      <b/>
      <i/>
      <sz val="10"/>
      <color rgb="FF0000FF"/>
      <name val="Times New Roman"/>
      <family val="1"/>
    </font>
    <font>
      <b/>
      <i/>
      <sz val="10"/>
      <color rgb="FFFF00FF"/>
      <name val="Times New Roman"/>
      <family val="1"/>
    </font>
    <font>
      <b/>
      <sz val="10"/>
      <color rgb="FF0000FF"/>
      <name val="Times New Roman"/>
      <family val="1"/>
    </font>
    <font>
      <sz val="10"/>
      <color indexed="12"/>
      <name val="Times New Roman"/>
      <family val="1"/>
    </font>
    <font>
      <b/>
      <sz val="10"/>
      <color theme="0"/>
      <name val="Times New Roman"/>
      <family val="1"/>
    </font>
    <font>
      <b/>
      <i/>
      <sz val="10"/>
      <color rgb="FF00B05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color rgb="FFFF0000"/>
      <name val="Times New Roman"/>
      <family val="1"/>
    </font>
    <font>
      <b/>
      <sz val="18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i/>
      <sz val="11"/>
      <name val="Times New Roman"/>
      <family val="1"/>
    </font>
    <font>
      <b/>
      <u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sz val="10"/>
      <color rgb="FF00B0F0"/>
      <name val="Times New Roman"/>
      <family val="1"/>
    </font>
    <font>
      <b/>
      <sz val="10"/>
      <color rgb="FF00B050"/>
      <name val="Times New Roman"/>
      <family val="1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B050"/>
      <name val="Times New Roman"/>
      <family val="1"/>
    </font>
    <font>
      <sz val="10"/>
      <color rgb="FF0000FF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8"/>
      <color rgb="FF00B050"/>
      <name val="Times New Roman"/>
      <family val="1"/>
    </font>
    <font>
      <b/>
      <sz val="11"/>
      <color rgb="FF00B050"/>
      <name val="Times New Roman"/>
      <family val="1"/>
    </font>
    <font>
      <b/>
      <u/>
      <sz val="11"/>
      <color rgb="FF0000FF"/>
      <name val="Times New Roman"/>
      <family val="1"/>
    </font>
    <font>
      <b/>
      <u/>
      <sz val="11"/>
      <color rgb="FF00B050"/>
      <name val="Times New Roman"/>
      <family val="1"/>
    </font>
    <font>
      <b/>
      <u/>
      <sz val="11"/>
      <name val="Times New Roman"/>
      <family val="1"/>
    </font>
    <font>
      <sz val="11"/>
      <color rgb="FF00B05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rgb="FF0000FF"/>
      <name val="Times New Roman"/>
      <family val="1"/>
    </font>
    <font>
      <sz val="10"/>
      <color indexed="12"/>
      <name val="Times New Roman"/>
      <family val="1"/>
    </font>
    <font>
      <sz val="10"/>
      <color rgb="FFFF00FF"/>
      <name val="Times New Roman"/>
      <family val="1"/>
    </font>
    <font>
      <sz val="10"/>
      <name val="Times New Roman"/>
      <family val="1"/>
    </font>
    <font>
      <sz val="12"/>
      <color rgb="FFFF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27"/>
      </patternFill>
    </fill>
    <fill>
      <patternFill patternType="solid">
        <fgColor indexed="13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7"/>
      </patternFill>
    </fill>
    <fill>
      <patternFill patternType="solid">
        <fgColor indexed="9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69">
    <xf numFmtId="0" fontId="0" fillId="0" borderId="0"/>
    <xf numFmtId="174" fontId="40" fillId="0" borderId="0" applyFont="0" applyFill="0" applyBorder="0" applyAlignment="0" applyProtection="0"/>
    <xf numFmtId="0" fontId="16" fillId="0" borderId="1" applyNumberFormat="0"/>
    <xf numFmtId="165" fontId="30" fillId="0" borderId="2" applyFont="0" applyBorder="0"/>
    <xf numFmtId="175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31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33" fillId="0" borderId="0">
      <alignment horizontal="left" wrapText="1"/>
    </xf>
    <xf numFmtId="179" fontId="18" fillId="0" borderId="0" applyFont="0" applyFill="0" applyBorder="0" applyAlignment="0" applyProtection="0"/>
    <xf numFmtId="170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7" fontId="38" fillId="0" borderId="0" applyFill="0" applyBorder="0" applyProtection="0">
      <alignment vertical="center"/>
    </xf>
    <xf numFmtId="178" fontId="39" fillId="0" borderId="0" applyFill="0" applyBorder="0" applyProtection="0">
      <alignment vertical="center"/>
      <protection locked="0"/>
    </xf>
    <xf numFmtId="42" fontId="6" fillId="0" borderId="0" applyFont="0" applyFill="0" applyBorder="0" applyAlignment="0" applyProtection="0"/>
    <xf numFmtId="205" fontId="23" fillId="0" borderId="0" applyFont="0" applyFill="0" applyBorder="0" applyAlignment="0" applyProtection="0"/>
    <xf numFmtId="199" fontId="6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4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40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02" fontId="40" fillId="0" borderId="0" applyFont="0" applyFill="0" applyBorder="0" applyAlignment="0" applyProtection="0"/>
    <xf numFmtId="213" fontId="23" fillId="0" borderId="0" applyFont="0" applyFill="0" applyBorder="0" applyAlignment="0" applyProtection="0"/>
    <xf numFmtId="174" fontId="40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71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70" fontId="23" fillId="0" borderId="0" applyFont="0" applyFill="0" applyBorder="0" applyAlignment="0" applyProtection="0"/>
    <xf numFmtId="173" fontId="6" fillId="0" borderId="0" applyFont="0" applyFill="0" applyBorder="0" applyAlignment="0" applyProtection="0"/>
    <xf numFmtId="205" fontId="23" fillId="0" borderId="0" applyFont="0" applyFill="0" applyBorder="0" applyAlignment="0" applyProtection="0"/>
    <xf numFmtId="199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05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4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71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04" fontId="6" fillId="0" borderId="0" applyFont="0" applyFill="0" applyBorder="0" applyAlignment="0" applyProtection="0"/>
    <xf numFmtId="171" fontId="23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174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5" fontId="23" fillId="0" borderId="0" applyFont="0" applyFill="0" applyBorder="0" applyAlignment="0" applyProtection="0"/>
    <xf numFmtId="199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05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170" fontId="23" fillId="0" borderId="0" applyFont="0" applyFill="0" applyBorder="0" applyAlignment="0" applyProtection="0"/>
    <xf numFmtId="42" fontId="6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174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71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70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40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02" fontId="40" fillId="0" borderId="0" applyFont="0" applyFill="0" applyBorder="0" applyAlignment="0" applyProtection="0"/>
    <xf numFmtId="213" fontId="23" fillId="0" borderId="0" applyFont="0" applyFill="0" applyBorder="0" applyAlignment="0" applyProtection="0"/>
    <xf numFmtId="174" fontId="40" fillId="0" borderId="0" applyFont="0" applyFill="0" applyBorder="0" applyAlignment="0" applyProtection="0"/>
    <xf numFmtId="42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05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174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71" fontId="40" fillId="0" borderId="0" applyFont="0" applyFill="0" applyBorder="0" applyAlignment="0" applyProtection="0"/>
    <xf numFmtId="214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40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02" fontId="40" fillId="0" borderId="0" applyFont="0" applyFill="0" applyBorder="0" applyAlignment="0" applyProtection="0"/>
    <xf numFmtId="213" fontId="23" fillId="0" borderId="0" applyFont="0" applyFill="0" applyBorder="0" applyAlignment="0" applyProtection="0"/>
    <xf numFmtId="174" fontId="40" fillId="0" borderId="0" applyFont="0" applyFill="0" applyBorder="0" applyAlignment="0" applyProtection="0"/>
    <xf numFmtId="171" fontId="23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1" fillId="0" borderId="0"/>
    <xf numFmtId="0" fontId="16" fillId="0" borderId="1"/>
    <xf numFmtId="0" fontId="16" fillId="0" borderId="1"/>
    <xf numFmtId="0" fontId="42" fillId="2" borderId="0"/>
    <xf numFmtId="9" fontId="43" fillId="0" borderId="0" applyBorder="0" applyAlignment="0" applyProtection="0"/>
    <xf numFmtId="0" fontId="44" fillId="2" borderId="0"/>
    <xf numFmtId="0" fontId="45" fillId="3" borderId="0" applyNumberFormat="0" applyBorder="0" applyAlignment="0" applyProtection="0"/>
    <xf numFmtId="0" fontId="45" fillId="4" borderId="0" applyNumberFormat="0" applyBorder="0" applyAlignment="0" applyProtection="0"/>
    <xf numFmtId="0" fontId="45" fillId="5" borderId="0" applyNumberFormat="0" applyBorder="0" applyAlignment="0" applyProtection="0"/>
    <xf numFmtId="0" fontId="45" fillId="6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6" fillId="2" borderId="0"/>
    <xf numFmtId="0" fontId="47" fillId="0" borderId="0">
      <alignment wrapText="1"/>
    </xf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6" borderId="0" applyNumberFormat="0" applyBorder="0" applyAlignment="0" applyProtection="0"/>
    <xf numFmtId="0" fontId="45" fillId="9" borderId="0" applyNumberFormat="0" applyBorder="0" applyAlignment="0" applyProtection="0"/>
    <xf numFmtId="0" fontId="45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20" borderId="0" applyNumberFormat="0" applyBorder="0" applyAlignment="0" applyProtection="0"/>
    <xf numFmtId="215" fontId="7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216" fontId="7" fillId="0" borderId="0" applyFont="0" applyFill="0" applyBorder="0" applyAlignment="0" applyProtection="0"/>
    <xf numFmtId="0" fontId="49" fillId="0" borderId="0" applyFont="0" applyFill="0" applyBorder="0" applyAlignment="0" applyProtection="0"/>
    <xf numFmtId="169" fontId="23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179" fontId="50" fillId="0" borderId="0" applyFont="0" applyFill="0" applyBorder="0" applyAlignment="0" applyProtection="0"/>
    <xf numFmtId="18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180" fontId="50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51" fillId="4" borderId="0" applyNumberFormat="0" applyBorder="0" applyAlignment="0" applyProtection="0"/>
    <xf numFmtId="0" fontId="49" fillId="0" borderId="0"/>
    <xf numFmtId="0" fontId="52" fillId="0" borderId="0"/>
    <xf numFmtId="0" fontId="49" fillId="0" borderId="0"/>
    <xf numFmtId="0" fontId="53" fillId="0" borderId="0"/>
    <xf numFmtId="0" fontId="7" fillId="0" borderId="0" applyFill="0" applyBorder="0" applyAlignment="0"/>
    <xf numFmtId="189" fontId="54" fillId="0" borderId="0" applyFill="0" applyBorder="0" applyAlignment="0"/>
    <xf numFmtId="167" fontId="54" fillId="0" borderId="0" applyFill="0" applyBorder="0" applyAlignment="0"/>
    <xf numFmtId="190" fontId="54" fillId="0" borderId="0" applyFill="0" applyBorder="0" applyAlignment="0"/>
    <xf numFmtId="191" fontId="7" fillId="0" borderId="0" applyFill="0" applyBorder="0" applyAlignment="0"/>
    <xf numFmtId="174" fontId="54" fillId="0" borderId="0" applyFill="0" applyBorder="0" applyAlignment="0"/>
    <xf numFmtId="192" fontId="54" fillId="0" borderId="0" applyFill="0" applyBorder="0" applyAlignment="0"/>
    <xf numFmtId="189" fontId="54" fillId="0" borderId="0" applyFill="0" applyBorder="0" applyAlignment="0"/>
    <xf numFmtId="0" fontId="55" fillId="21" borderId="3" applyNumberFormat="0" applyAlignment="0" applyProtection="0"/>
    <xf numFmtId="0" fontId="56" fillId="0" borderId="0"/>
    <xf numFmtId="207" fontId="6" fillId="0" borderId="0" applyFont="0" applyFill="0" applyBorder="0" applyAlignment="0" applyProtection="0"/>
    <xf numFmtId="0" fontId="57" fillId="22" borderId="4" applyNumberFormat="0" applyAlignment="0" applyProtection="0"/>
    <xf numFmtId="43" fontId="1" fillId="0" borderId="0" applyFont="0" applyFill="0" applyBorder="0" applyAlignment="0" applyProtection="0"/>
    <xf numFmtId="174" fontId="54" fillId="0" borderId="0" applyFont="0" applyFill="0" applyBorder="0" applyAlignment="0" applyProtection="0"/>
    <xf numFmtId="181" fontId="7" fillId="0" borderId="0" applyFont="0" applyFill="0" applyBorder="0" applyProtection="0"/>
    <xf numFmtId="181" fontId="7" fillId="0" borderId="0"/>
    <xf numFmtId="44" fontId="23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58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3" fontId="41" fillId="0" borderId="0" applyFont="0" applyFill="0" applyBorder="0" applyAlignment="0" applyProtection="0"/>
    <xf numFmtId="189" fontId="54" fillId="0" borderId="0" applyFont="0" applyFill="0" applyBorder="0" applyAlignment="0" applyProtection="0"/>
    <xf numFmtId="164" fontId="23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4" fontId="59" fillId="0" borderId="0" applyFill="0" applyBorder="0" applyAlignment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4" fontId="54" fillId="0" borderId="0" applyFill="0" applyBorder="0" applyAlignment="0"/>
    <xf numFmtId="189" fontId="54" fillId="0" borderId="0" applyFill="0" applyBorder="0" applyAlignment="0"/>
    <xf numFmtId="174" fontId="54" fillId="0" borderId="0" applyFill="0" applyBorder="0" applyAlignment="0"/>
    <xf numFmtId="192" fontId="54" fillId="0" borderId="0" applyFill="0" applyBorder="0" applyAlignment="0"/>
    <xf numFmtId="189" fontId="54" fillId="0" borderId="0" applyFill="0" applyBorder="0" applyAlignment="0"/>
    <xf numFmtId="193" fontId="7" fillId="0" borderId="0" applyFont="0" applyFill="0" applyBorder="0" applyAlignment="0" applyProtection="0"/>
    <xf numFmtId="0" fontId="60" fillId="0" borderId="0"/>
    <xf numFmtId="0" fontId="61" fillId="0" borderId="0" applyNumberFormat="0" applyFill="0" applyBorder="0" applyAlignment="0" applyProtection="0"/>
    <xf numFmtId="2" fontId="41" fillId="0" borderId="0" applyFont="0" applyFill="0" applyBorder="0" applyAlignment="0" applyProtection="0"/>
    <xf numFmtId="0" fontId="62" fillId="5" borderId="0" applyNumberFormat="0" applyBorder="0" applyAlignment="0" applyProtection="0"/>
    <xf numFmtId="38" fontId="63" fillId="23" borderId="0" applyNumberFormat="0" applyBorder="0" applyAlignment="0" applyProtection="0"/>
    <xf numFmtId="0" fontId="64" fillId="0" borderId="0" applyNumberFormat="0" applyFont="0" applyBorder="0" applyAlignment="0">
      <alignment horizontal="left" vertical="center"/>
    </xf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6">
      <alignment horizontal="left" vertical="center"/>
    </xf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7" applyNumberFormat="0" applyFill="0" applyAlignment="0" applyProtection="0"/>
    <xf numFmtId="0" fontId="68" fillId="0" borderId="0" applyNumberFormat="0" applyFill="0" applyBorder="0" applyAlignment="0" applyProtection="0"/>
    <xf numFmtId="168" fontId="23" fillId="0" borderId="0">
      <protection locked="0"/>
    </xf>
    <xf numFmtId="168" fontId="23" fillId="0" borderId="0">
      <protection locked="0"/>
    </xf>
    <xf numFmtId="5" fontId="69" fillId="24" borderId="8" applyNumberFormat="0" applyAlignment="0">
      <alignment horizontal="left" vertical="top"/>
    </xf>
    <xf numFmtId="49" fontId="70" fillId="0" borderId="8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203" fontId="6" fillId="0" borderId="0" applyFont="0" applyFill="0" applyBorder="0" applyAlignment="0" applyProtection="0"/>
    <xf numFmtId="0" fontId="73" fillId="0" borderId="0"/>
    <xf numFmtId="0" fontId="74" fillId="8" borderId="3" applyNumberFormat="0" applyAlignment="0" applyProtection="0"/>
    <xf numFmtId="10" fontId="63" fillId="23" borderId="8" applyNumberFormat="0" applyBorder="0" applyAlignment="0" applyProtection="0"/>
    <xf numFmtId="0" fontId="75" fillId="0" borderId="0"/>
    <xf numFmtId="174" fontId="54" fillId="0" borderId="0" applyFill="0" applyBorder="0" applyAlignment="0"/>
    <xf numFmtId="189" fontId="54" fillId="0" borderId="0" applyFill="0" applyBorder="0" applyAlignment="0"/>
    <xf numFmtId="174" fontId="54" fillId="0" borderId="0" applyFill="0" applyBorder="0" applyAlignment="0"/>
    <xf numFmtId="192" fontId="54" fillId="0" borderId="0" applyFill="0" applyBorder="0" applyAlignment="0"/>
    <xf numFmtId="189" fontId="54" fillId="0" borderId="0" applyFill="0" applyBorder="0" applyAlignment="0"/>
    <xf numFmtId="0" fontId="76" fillId="0" borderId="9" applyNumberFormat="0" applyFill="0" applyAlignment="0" applyProtection="0"/>
    <xf numFmtId="38" fontId="75" fillId="0" borderId="0" applyFont="0" applyFill="0" applyBorder="0" applyAlignment="0" applyProtection="0"/>
    <xf numFmtId="40" fontId="75" fillId="0" borderId="0" applyFont="0" applyFill="0" applyBorder="0" applyAlignment="0" applyProtection="0"/>
    <xf numFmtId="0" fontId="77" fillId="0" borderId="10"/>
    <xf numFmtId="183" fontId="75" fillId="0" borderId="0" applyFont="0" applyFill="0" applyBorder="0" applyAlignment="0" applyProtection="0"/>
    <xf numFmtId="184" fontId="75" fillId="0" borderId="0" applyFont="0" applyFill="0" applyBorder="0" applyAlignment="0" applyProtection="0"/>
    <xf numFmtId="0" fontId="27" fillId="0" borderId="0" applyNumberFormat="0" applyFont="0" applyFill="0" applyAlignment="0"/>
    <xf numFmtId="0" fontId="78" fillId="25" borderId="0" applyNumberFormat="0" applyBorder="0" applyAlignment="0" applyProtection="0"/>
    <xf numFmtId="185" fontId="79" fillId="0" borderId="0"/>
    <xf numFmtId="0" fontId="80" fillId="0" borderId="0"/>
    <xf numFmtId="0" fontId="58" fillId="0" borderId="0"/>
    <xf numFmtId="0" fontId="23" fillId="0" borderId="0"/>
    <xf numFmtId="0" fontId="7" fillId="0" borderId="0"/>
    <xf numFmtId="0" fontId="13" fillId="0" borderId="0"/>
    <xf numFmtId="0" fontId="75" fillId="0" borderId="0"/>
    <xf numFmtId="0" fontId="7" fillId="0" borderId="0"/>
    <xf numFmtId="0" fontId="6" fillId="0" borderId="0"/>
    <xf numFmtId="0" fontId="7" fillId="0" borderId="0"/>
    <xf numFmtId="0" fontId="18" fillId="0" borderId="0"/>
    <xf numFmtId="0" fontId="6" fillId="0" borderId="0"/>
    <xf numFmtId="0" fontId="23" fillId="0" borderId="0"/>
    <xf numFmtId="0" fontId="10" fillId="0" borderId="0"/>
    <xf numFmtId="0" fontId="6" fillId="0" borderId="0"/>
    <xf numFmtId="0" fontId="1" fillId="0" borderId="0"/>
    <xf numFmtId="0" fontId="10" fillId="0" borderId="0"/>
    <xf numFmtId="0" fontId="45" fillId="26" borderId="11" applyNumberFormat="0" applyFont="0" applyAlignment="0" applyProtection="0"/>
    <xf numFmtId="0" fontId="28" fillId="0" borderId="0" applyNumberFormat="0" applyFill="0" applyBorder="0" applyAlignment="0" applyProtection="0"/>
    <xf numFmtId="0" fontId="41" fillId="0" borderId="0" applyFont="0" applyFill="0" applyBorder="0" applyAlignment="0" applyProtection="0"/>
    <xf numFmtId="0" fontId="81" fillId="0" borderId="0"/>
    <xf numFmtId="0" fontId="82" fillId="21" borderId="12" applyNumberFormat="0" applyAlignment="0" applyProtection="0"/>
    <xf numFmtId="191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74" fontId="54" fillId="0" borderId="0" applyFill="0" applyBorder="0" applyAlignment="0"/>
    <xf numFmtId="189" fontId="54" fillId="0" borderId="0" applyFill="0" applyBorder="0" applyAlignment="0"/>
    <xf numFmtId="174" fontId="54" fillId="0" borderId="0" applyFill="0" applyBorder="0" applyAlignment="0"/>
    <xf numFmtId="192" fontId="54" fillId="0" borderId="0" applyFill="0" applyBorder="0" applyAlignment="0"/>
    <xf numFmtId="189" fontId="54" fillId="0" borderId="0" applyFill="0" applyBorder="0" applyAlignment="0"/>
    <xf numFmtId="0" fontId="83" fillId="0" borderId="0"/>
    <xf numFmtId="0" fontId="29" fillId="0" borderId="0" applyNumberFormat="0" applyFont="0" applyFill="0" applyBorder="0" applyAlignment="0" applyProtection="0">
      <alignment horizontal="left"/>
    </xf>
    <xf numFmtId="0" fontId="84" fillId="0" borderId="10">
      <alignment horizontal="center"/>
    </xf>
    <xf numFmtId="20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170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174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174" fontId="40" fillId="0" borderId="0" applyFont="0" applyFill="0" applyBorder="0" applyAlignment="0" applyProtection="0"/>
    <xf numFmtId="209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73" fontId="40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5" fontId="23" fillId="0" borderId="0" applyFont="0" applyFill="0" applyBorder="0" applyAlignment="0" applyProtection="0"/>
    <xf numFmtId="199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03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0" fontId="6" fillId="0" borderId="0" applyFont="0" applyFill="0" applyBorder="0" applyAlignment="0" applyProtection="0"/>
    <xf numFmtId="172" fontId="40" fillId="0" borderId="0" applyFont="0" applyFill="0" applyBorder="0" applyAlignment="0" applyProtection="0"/>
    <xf numFmtId="205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170" fontId="40" fillId="0" borderId="0" applyFont="0" applyFill="0" applyBorder="0" applyAlignment="0" applyProtection="0"/>
    <xf numFmtId="179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1" fontId="40" fillId="0" borderId="0" applyFont="0" applyFill="0" applyBorder="0" applyAlignment="0" applyProtection="0"/>
    <xf numFmtId="0" fontId="77" fillId="0" borderId="0"/>
    <xf numFmtId="217" fontId="85" fillId="0" borderId="13">
      <alignment horizontal="right" vertical="center"/>
    </xf>
    <xf numFmtId="49" fontId="59" fillId="0" borderId="0" applyFill="0" applyBorder="0" applyAlignment="0"/>
    <xf numFmtId="195" fontId="7" fillId="0" borderId="0" applyFill="0" applyBorder="0" applyAlignment="0"/>
    <xf numFmtId="196" fontId="7" fillId="0" borderId="0" applyFill="0" applyBorder="0" applyAlignment="0"/>
    <xf numFmtId="195" fontId="6" fillId="0" borderId="8">
      <alignment horizontal="left"/>
    </xf>
    <xf numFmtId="0" fontId="86" fillId="0" borderId="14"/>
    <xf numFmtId="0" fontId="2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1" fillId="0" borderId="15" applyNumberFormat="0" applyFont="0" applyFill="0" applyAlignment="0" applyProtection="0"/>
    <xf numFmtId="186" fontId="16" fillId="0" borderId="0"/>
    <xf numFmtId="218" fontId="6" fillId="0" borderId="8"/>
    <xf numFmtId="0" fontId="88" fillId="0" borderId="0"/>
    <xf numFmtId="0" fontId="88" fillId="0" borderId="0"/>
    <xf numFmtId="5" fontId="89" fillId="27" borderId="16">
      <alignment vertical="top"/>
    </xf>
    <xf numFmtId="0" fontId="90" fillId="28" borderId="8">
      <alignment horizontal="left" vertical="center"/>
    </xf>
    <xf numFmtId="6" fontId="91" fillId="29" borderId="16"/>
    <xf numFmtId="5" fontId="69" fillId="0" borderId="16">
      <alignment horizontal="left" vertical="top"/>
    </xf>
    <xf numFmtId="0" fontId="92" fillId="30" borderId="0">
      <alignment horizontal="left" vertical="center"/>
    </xf>
    <xf numFmtId="5" fontId="93" fillId="0" borderId="17">
      <alignment horizontal="left" vertical="top"/>
    </xf>
    <xf numFmtId="0" fontId="94" fillId="0" borderId="17">
      <alignment horizontal="left" vertical="center"/>
    </xf>
    <xf numFmtId="201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3" fillId="0" borderId="0">
      <alignment horizontal="left" wrapText="1"/>
    </xf>
    <xf numFmtId="0" fontId="104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8" fillId="0" borderId="0">
      <alignment vertical="center"/>
    </xf>
    <xf numFmtId="40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99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70" fontId="102" fillId="0" borderId="0" applyFont="0" applyFill="0" applyBorder="0" applyAlignment="0" applyProtection="0"/>
    <xf numFmtId="171" fontId="102" fillId="0" borderId="0" applyFont="0" applyFill="0" applyBorder="0" applyAlignment="0" applyProtection="0"/>
    <xf numFmtId="187" fontId="80" fillId="0" borderId="0" applyFont="0" applyFill="0" applyBorder="0" applyAlignment="0" applyProtection="0"/>
    <xf numFmtId="188" fontId="80" fillId="0" borderId="0" applyFont="0" applyFill="0" applyBorder="0" applyAlignment="0" applyProtection="0"/>
    <xf numFmtId="0" fontId="103" fillId="0" borderId="0"/>
    <xf numFmtId="0" fontId="27" fillId="0" borderId="0"/>
    <xf numFmtId="170" fontId="100" fillId="0" borderId="0" applyFont="0" applyFill="0" applyBorder="0" applyAlignment="0" applyProtection="0"/>
    <xf numFmtId="171" fontId="100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41" fillId="0" borderId="0"/>
    <xf numFmtId="173" fontId="100" fillId="0" borderId="0" applyFont="0" applyFill="0" applyBorder="0" applyAlignment="0" applyProtection="0"/>
    <xf numFmtId="172" fontId="36" fillId="0" borderId="0" applyFont="0" applyFill="0" applyBorder="0" applyAlignment="0" applyProtection="0"/>
    <xf numFmtId="174" fontId="10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67">
    <xf numFmtId="0" fontId="0" fillId="0" borderId="0" xfId="0"/>
    <xf numFmtId="0" fontId="0" fillId="0" borderId="0" xfId="0" applyFill="1"/>
    <xf numFmtId="0" fontId="8" fillId="0" borderId="0" xfId="501" applyFont="1"/>
    <xf numFmtId="0" fontId="11" fillId="0" borderId="0" xfId="501" applyFont="1" applyAlignment="1"/>
    <xf numFmtId="0" fontId="9" fillId="0" borderId="0" xfId="502" applyFont="1" applyBorder="1" applyAlignment="1" applyProtection="1">
      <protection locked="0"/>
    </xf>
    <xf numFmtId="0" fontId="5" fillId="0" borderId="0" xfId="501" applyFont="1"/>
    <xf numFmtId="0" fontId="11" fillId="0" borderId="0" xfId="501" applyFont="1"/>
    <xf numFmtId="0" fontId="12" fillId="0" borderId="8" xfId="502" applyFont="1" applyBorder="1" applyAlignment="1" applyProtection="1">
      <alignment horizontal="center"/>
      <protection locked="0"/>
    </xf>
    <xf numFmtId="0" fontId="12" fillId="0" borderId="8" xfId="502" applyFont="1" applyFill="1" applyBorder="1" applyAlignment="1" applyProtection="1">
      <alignment horizontal="center"/>
      <protection locked="0"/>
    </xf>
    <xf numFmtId="0" fontId="1" fillId="0" borderId="0" xfId="491" applyFont="1"/>
    <xf numFmtId="0" fontId="8" fillId="0" borderId="0" xfId="491" applyFont="1"/>
    <xf numFmtId="0" fontId="14" fillId="23" borderId="0" xfId="495" applyFont="1" applyFill="1" applyBorder="1"/>
    <xf numFmtId="165" fontId="15" fillId="23" borderId="0" xfId="499" applyNumberFormat="1" applyFont="1" applyFill="1" applyAlignment="1"/>
    <xf numFmtId="0" fontId="12" fillId="23" borderId="0" xfId="497" applyFont="1" applyFill="1" applyAlignment="1" applyProtection="1">
      <alignment horizontal="center"/>
      <protection hidden="1"/>
    </xf>
    <xf numFmtId="0" fontId="16" fillId="23" borderId="0" xfId="499" applyFont="1" applyFill="1"/>
    <xf numFmtId="0" fontId="17" fillId="23" borderId="0" xfId="497" applyFont="1" applyFill="1" applyProtection="1">
      <protection hidden="1"/>
    </xf>
    <xf numFmtId="0" fontId="17" fillId="23" borderId="0" xfId="496" applyFont="1" applyFill="1" applyAlignment="1" applyProtection="1">
      <alignment horizontal="center"/>
      <protection hidden="1"/>
    </xf>
    <xf numFmtId="0" fontId="17" fillId="23" borderId="0" xfId="497" applyFont="1" applyFill="1" applyAlignment="1" applyProtection="1">
      <alignment horizontal="center"/>
      <protection hidden="1"/>
    </xf>
    <xf numFmtId="0" fontId="20" fillId="0" borderId="0" xfId="497" applyFont="1" applyAlignment="1" applyProtection="1">
      <protection hidden="1"/>
    </xf>
    <xf numFmtId="0" fontId="21" fillId="0" borderId="0" xfId="495" applyFont="1"/>
    <xf numFmtId="49" fontId="5" fillId="0" borderId="0" xfId="501" applyNumberFormat="1" applyFont="1" applyAlignment="1">
      <alignment horizontal="left"/>
    </xf>
    <xf numFmtId="0" fontId="5" fillId="0" borderId="0" xfId="0" applyFont="1"/>
    <xf numFmtId="0" fontId="11" fillId="0" borderId="0" xfId="502" quotePrefix="1" applyFont="1" applyBorder="1" applyAlignment="1" applyProtection="1">
      <alignment horizontal="left"/>
      <protection locked="0"/>
    </xf>
    <xf numFmtId="0" fontId="11" fillId="0" borderId="0" xfId="502" quotePrefix="1" applyFont="1" applyFill="1" applyBorder="1" applyAlignment="1" applyProtection="1">
      <alignment horizontal="left"/>
      <protection locked="0"/>
    </xf>
    <xf numFmtId="0" fontId="8" fillId="31" borderId="0" xfId="501" applyFont="1" applyFill="1"/>
    <xf numFmtId="0" fontId="11" fillId="31" borderId="0" xfId="501" applyFont="1" applyFill="1"/>
    <xf numFmtId="0" fontId="0" fillId="31" borderId="0" xfId="0" applyFill="1"/>
    <xf numFmtId="0" fontId="26" fillId="0" borderId="8" xfId="0" applyFont="1" applyBorder="1"/>
    <xf numFmtId="0" fontId="26" fillId="0" borderId="8" xfId="0" applyFont="1" applyBorder="1" applyAlignment="1">
      <alignment horizontal="center"/>
    </xf>
    <xf numFmtId="43" fontId="26" fillId="0" borderId="8" xfId="424" applyFont="1" applyBorder="1" applyAlignment="1">
      <alignment horizontal="center"/>
    </xf>
    <xf numFmtId="0" fontId="26" fillId="0" borderId="0" xfId="0" applyFont="1"/>
    <xf numFmtId="0" fontId="26" fillId="31" borderId="0" xfId="0" applyFont="1" applyFill="1"/>
    <xf numFmtId="0" fontId="1" fillId="31" borderId="0" xfId="491" applyFont="1" applyFill="1"/>
    <xf numFmtId="0" fontId="8" fillId="31" borderId="0" xfId="491" applyFont="1" applyFill="1"/>
    <xf numFmtId="0" fontId="12" fillId="31" borderId="0" xfId="497" applyFont="1" applyFill="1" applyAlignment="1" applyProtection="1">
      <alignment horizontal="center"/>
      <protection hidden="1"/>
    </xf>
    <xf numFmtId="0" fontId="12" fillId="31" borderId="0" xfId="497" applyFont="1" applyFill="1" applyBorder="1" applyAlignment="1" applyProtection="1">
      <alignment horizontal="center"/>
      <protection hidden="1"/>
    </xf>
    <xf numFmtId="0" fontId="12" fillId="31" borderId="19" xfId="497" applyFont="1" applyFill="1" applyBorder="1" applyAlignment="1" applyProtection="1">
      <alignment horizontal="center"/>
      <protection hidden="1"/>
    </xf>
    <xf numFmtId="0" fontId="13" fillId="31" borderId="0" xfId="491" applyFill="1"/>
    <xf numFmtId="0" fontId="17" fillId="31" borderId="0" xfId="497" applyFont="1" applyFill="1" applyProtection="1">
      <protection hidden="1"/>
    </xf>
    <xf numFmtId="0" fontId="17" fillId="31" borderId="0" xfId="497" applyFont="1" applyFill="1" applyBorder="1" applyProtection="1">
      <protection hidden="1"/>
    </xf>
    <xf numFmtId="0" fontId="17" fillId="31" borderId="19" xfId="497" applyFont="1" applyFill="1" applyBorder="1" applyProtection="1">
      <protection hidden="1"/>
    </xf>
    <xf numFmtId="0" fontId="17" fillId="31" borderId="0" xfId="496" applyFont="1" applyFill="1" applyAlignment="1" applyProtection="1">
      <alignment horizontal="center"/>
      <protection hidden="1"/>
    </xf>
    <xf numFmtId="0" fontId="17" fillId="31" borderId="0" xfId="496" applyFont="1" applyFill="1" applyBorder="1" applyAlignment="1" applyProtection="1">
      <alignment horizontal="center"/>
      <protection hidden="1"/>
    </xf>
    <xf numFmtId="0" fontId="17" fillId="31" borderId="19" xfId="496" applyFont="1" applyFill="1" applyBorder="1" applyAlignment="1" applyProtection="1">
      <alignment horizontal="center"/>
      <protection hidden="1"/>
    </xf>
    <xf numFmtId="0" fontId="17" fillId="31" borderId="0" xfId="497" applyFont="1" applyFill="1" applyAlignment="1" applyProtection="1">
      <alignment horizontal="center"/>
      <protection hidden="1"/>
    </xf>
    <xf numFmtId="0" fontId="17" fillId="31" borderId="0" xfId="497" applyFont="1" applyFill="1" applyBorder="1" applyAlignment="1" applyProtection="1">
      <alignment horizontal="center"/>
      <protection hidden="1"/>
    </xf>
    <xf numFmtId="0" fontId="17" fillId="31" borderId="19" xfId="497" applyFont="1" applyFill="1" applyBorder="1" applyAlignment="1" applyProtection="1">
      <alignment horizontal="center"/>
      <protection hidden="1"/>
    </xf>
    <xf numFmtId="0" fontId="21" fillId="31" borderId="0" xfId="495" applyFont="1" applyFill="1"/>
    <xf numFmtId="0" fontId="5" fillId="0" borderId="8" xfId="502" applyFont="1" applyFill="1" applyBorder="1" applyAlignment="1" applyProtection="1">
      <alignment horizontal="center"/>
      <protection locked="0"/>
    </xf>
    <xf numFmtId="0" fontId="5" fillId="0" borderId="13" xfId="502" applyFont="1" applyFill="1" applyBorder="1" applyAlignment="1" applyProtection="1">
      <alignment horizontal="center"/>
      <protection locked="0"/>
    </xf>
    <xf numFmtId="0" fontId="5" fillId="0" borderId="0" xfId="501" applyFont="1" applyAlignment="1"/>
    <xf numFmtId="0" fontId="41" fillId="0" borderId="8" xfId="492" applyFont="1" applyFill="1" applyBorder="1" applyAlignment="1" applyProtection="1">
      <alignment horizontal="center" vertical="center"/>
      <protection hidden="1"/>
    </xf>
    <xf numFmtId="0" fontId="41" fillId="0" borderId="20" xfId="492" applyFont="1" applyFill="1" applyBorder="1" applyAlignment="1" applyProtection="1">
      <alignment horizontal="center" vertical="center"/>
      <protection hidden="1"/>
    </xf>
    <xf numFmtId="0" fontId="105" fillId="32" borderId="20" xfId="492" applyFont="1" applyFill="1" applyBorder="1" applyAlignment="1" applyProtection="1">
      <alignment horizontal="center" vertical="center"/>
      <protection hidden="1"/>
    </xf>
    <xf numFmtId="0" fontId="105" fillId="0" borderId="20" xfId="492" applyFont="1" applyFill="1" applyBorder="1" applyAlignment="1" applyProtection="1">
      <alignment horizontal="center" vertical="center"/>
      <protection hidden="1"/>
    </xf>
    <xf numFmtId="0" fontId="105" fillId="0" borderId="21" xfId="492" applyFont="1" applyFill="1" applyBorder="1" applyAlignment="1" applyProtection="1">
      <alignment horizontal="center" vertical="center"/>
      <protection hidden="1"/>
    </xf>
    <xf numFmtId="0" fontId="105" fillId="0" borderId="0" xfId="492" applyFont="1" applyFill="1" applyAlignment="1">
      <alignment horizontal="center" vertical="center"/>
    </xf>
    <xf numFmtId="0" fontId="41" fillId="0" borderId="0" xfId="492" applyFont="1" applyFill="1" applyAlignment="1">
      <alignment horizontal="center" vertical="center"/>
    </xf>
    <xf numFmtId="14" fontId="41" fillId="0" borderId="18" xfId="492" applyNumberFormat="1" applyFont="1" applyFill="1" applyBorder="1" applyAlignment="1" applyProtection="1">
      <alignment horizontal="center" vertical="center"/>
      <protection hidden="1"/>
    </xf>
    <xf numFmtId="14" fontId="41" fillId="0" borderId="22" xfId="492" applyNumberFormat="1" applyFont="1" applyFill="1" applyBorder="1" applyAlignment="1" applyProtection="1">
      <alignment horizontal="center" vertical="center"/>
      <protection hidden="1"/>
    </xf>
    <xf numFmtId="14" fontId="41" fillId="0" borderId="22" xfId="492" applyNumberFormat="1" applyFont="1" applyFill="1" applyBorder="1" applyAlignment="1" applyProtection="1">
      <alignment horizontal="right" vertical="center"/>
      <protection hidden="1"/>
    </xf>
    <xf numFmtId="0" fontId="41" fillId="0" borderId="22" xfId="492" applyFont="1" applyFill="1" applyBorder="1" applyAlignment="1" applyProtection="1">
      <alignment horizontal="center" vertical="center"/>
      <protection hidden="1"/>
    </xf>
    <xf numFmtId="0" fontId="41" fillId="0" borderId="23" xfId="492" applyFont="1" applyFill="1" applyBorder="1" applyAlignment="1" applyProtection="1">
      <alignment horizontal="center" vertical="center"/>
      <protection hidden="1"/>
    </xf>
    <xf numFmtId="14" fontId="41" fillId="0" borderId="0" xfId="492" applyNumberFormat="1" applyFont="1" applyFill="1" applyAlignment="1">
      <alignment horizontal="center" vertical="center"/>
    </xf>
    <xf numFmtId="0" fontId="105" fillId="33" borderId="18" xfId="492" applyFont="1" applyFill="1" applyBorder="1" applyAlignment="1" applyProtection="1">
      <alignment horizontal="center" vertical="center"/>
      <protection hidden="1"/>
    </xf>
    <xf numFmtId="0" fontId="105" fillId="33" borderId="22" xfId="492" applyFont="1" applyFill="1" applyBorder="1" applyAlignment="1" applyProtection="1">
      <alignment horizontal="center" vertical="center"/>
      <protection hidden="1"/>
    </xf>
    <xf numFmtId="0" fontId="3" fillId="0" borderId="0" xfId="492" quotePrefix="1" applyFont="1" applyFill="1" applyAlignment="1" applyProtection="1">
      <alignment horizontal="left" vertical="center"/>
    </xf>
    <xf numFmtId="0" fontId="27" fillId="0" borderId="0" xfId="492" quotePrefix="1" applyFont="1" applyFill="1" applyAlignment="1" applyProtection="1">
      <alignment horizontal="left" vertical="center"/>
    </xf>
    <xf numFmtId="0" fontId="106" fillId="0" borderId="0" xfId="492" quotePrefix="1" applyFont="1" applyFill="1" applyAlignment="1" applyProtection="1">
      <alignment horizontal="left" vertical="center"/>
      <protection hidden="1"/>
    </xf>
    <xf numFmtId="0" fontId="27" fillId="0" borderId="0" xfId="492" applyFont="1" applyFill="1" applyAlignment="1" applyProtection="1">
      <alignment vertical="center"/>
    </xf>
    <xf numFmtId="0" fontId="41" fillId="0" borderId="0" xfId="492" applyFont="1" applyFill="1" applyAlignment="1" applyProtection="1">
      <alignment vertical="center"/>
    </xf>
    <xf numFmtId="0" fontId="107" fillId="0" borderId="0" xfId="492" applyFont="1" applyFill="1" applyAlignment="1">
      <alignment horizontal="left" vertical="center"/>
    </xf>
    <xf numFmtId="0" fontId="3" fillId="0" borderId="0" xfId="492" quotePrefix="1" applyFont="1" applyFill="1" applyAlignment="1" applyProtection="1">
      <alignment vertical="center"/>
    </xf>
    <xf numFmtId="0" fontId="108" fillId="0" borderId="0" xfId="492" applyFont="1" applyFill="1" applyAlignment="1" applyProtection="1">
      <alignment horizontal="centerContinuous" vertical="top"/>
      <protection hidden="1"/>
    </xf>
    <xf numFmtId="0" fontId="41" fillId="0" borderId="0" xfId="492" applyFont="1" applyFill="1" applyAlignment="1" applyProtection="1">
      <alignment horizontal="centerContinuous" vertical="top"/>
    </xf>
    <xf numFmtId="0" fontId="3" fillId="0" borderId="0" xfId="492" applyFont="1" applyFill="1" applyAlignment="1" applyProtection="1">
      <alignment horizontal="centerContinuous" vertical="center"/>
    </xf>
    <xf numFmtId="0" fontId="41" fillId="0" borderId="24" xfId="492" quotePrefix="1" applyFont="1" applyFill="1" applyBorder="1" applyAlignment="1" applyProtection="1">
      <alignment horizontal="left" vertical="center"/>
      <protection hidden="1"/>
    </xf>
    <xf numFmtId="0" fontId="41" fillId="0" borderId="25" xfId="492" quotePrefix="1" applyFont="1" applyFill="1" applyBorder="1" applyAlignment="1" applyProtection="1">
      <alignment horizontal="left" vertical="center"/>
      <protection hidden="1"/>
    </xf>
    <xf numFmtId="0" fontId="41" fillId="0" borderId="25" xfId="492" applyFont="1" applyFill="1" applyBorder="1" applyAlignment="1" applyProtection="1">
      <alignment horizontal="center" vertical="center"/>
      <protection hidden="1"/>
    </xf>
    <xf numFmtId="0" fontId="41" fillId="0" borderId="26" xfId="492" applyFont="1" applyFill="1" applyBorder="1" applyAlignment="1" applyProtection="1">
      <alignment horizontal="center" vertical="center"/>
      <protection hidden="1"/>
    </xf>
    <xf numFmtId="0" fontId="41" fillId="0" borderId="27" xfId="492" quotePrefix="1" applyFont="1" applyFill="1" applyBorder="1" applyAlignment="1" applyProtection="1">
      <alignment horizontal="left" vertical="center"/>
      <protection hidden="1"/>
    </xf>
    <xf numFmtId="0" fontId="41" fillId="0" borderId="0" xfId="492" quotePrefix="1" applyFont="1" applyFill="1" applyBorder="1" applyAlignment="1" applyProtection="1">
      <alignment horizontal="left" vertical="center"/>
      <protection hidden="1"/>
    </xf>
    <xf numFmtId="0" fontId="41" fillId="0" borderId="0" xfId="492" applyFont="1" applyFill="1" applyBorder="1" applyAlignment="1" applyProtection="1">
      <alignment horizontal="center" vertical="center"/>
      <protection hidden="1"/>
    </xf>
    <xf numFmtId="0" fontId="41" fillId="0" borderId="28" xfId="492" applyFont="1" applyFill="1" applyBorder="1" applyAlignment="1" applyProtection="1">
      <alignment horizontal="center" vertical="center"/>
      <protection hidden="1"/>
    </xf>
    <xf numFmtId="0" fontId="3" fillId="0" borderId="27" xfId="492" applyFont="1" applyFill="1" applyBorder="1" applyAlignment="1" applyProtection="1">
      <alignment vertical="center"/>
      <protection hidden="1"/>
    </xf>
    <xf numFmtId="0" fontId="3" fillId="0" borderId="0" xfId="492" applyFont="1" applyFill="1" applyBorder="1" applyAlignment="1" applyProtection="1">
      <alignment vertical="center"/>
      <protection hidden="1"/>
    </xf>
    <xf numFmtId="0" fontId="41" fillId="0" borderId="0" xfId="492" applyFont="1" applyFill="1" applyBorder="1" applyAlignment="1" applyProtection="1">
      <alignment vertical="center"/>
      <protection hidden="1"/>
    </xf>
    <xf numFmtId="0" fontId="109" fillId="0" borderId="0" xfId="492" applyNumberFormat="1" applyFont="1" applyFill="1" applyBorder="1" applyAlignment="1" applyProtection="1">
      <alignment vertical="center"/>
      <protection hidden="1"/>
    </xf>
    <xf numFmtId="0" fontId="109" fillId="0" borderId="0" xfId="492" applyNumberFormat="1" applyFont="1" applyFill="1" applyBorder="1" applyAlignment="1" applyProtection="1">
      <alignment horizontal="right" vertical="center"/>
      <protection hidden="1"/>
    </xf>
    <xf numFmtId="0" fontId="41" fillId="0" borderId="0" xfId="492" applyNumberFormat="1" applyFont="1" applyFill="1" applyBorder="1" applyAlignment="1" applyProtection="1">
      <alignment vertical="center"/>
      <protection hidden="1"/>
    </xf>
    <xf numFmtId="0" fontId="41" fillId="0" borderId="28" xfId="492" applyFont="1" applyFill="1" applyBorder="1" applyAlignment="1" applyProtection="1">
      <alignment vertical="center"/>
      <protection hidden="1"/>
    </xf>
    <xf numFmtId="0" fontId="110" fillId="0" borderId="0" xfId="492" applyFont="1" applyFill="1" applyBorder="1" applyAlignment="1" applyProtection="1">
      <alignment horizontal="right" vertical="center"/>
      <protection hidden="1"/>
    </xf>
    <xf numFmtId="0" fontId="110" fillId="0" borderId="0" xfId="492" applyFont="1" applyFill="1" applyBorder="1" applyAlignment="1" applyProtection="1">
      <alignment horizontal="left" vertical="center"/>
      <protection hidden="1"/>
    </xf>
    <xf numFmtId="0" fontId="41" fillId="0" borderId="0" xfId="493" applyFont="1" applyFill="1"/>
    <xf numFmtId="0" fontId="28" fillId="0" borderId="27" xfId="492" applyFont="1" applyFill="1" applyBorder="1" applyAlignment="1" applyProtection="1">
      <alignment horizontal="center" vertical="center"/>
      <protection hidden="1"/>
    </xf>
    <xf numFmtId="0" fontId="28" fillId="0" borderId="0" xfId="492" applyFont="1" applyFill="1" applyBorder="1" applyAlignment="1" applyProtection="1">
      <alignment horizontal="center" vertical="center"/>
      <protection hidden="1"/>
    </xf>
    <xf numFmtId="0" fontId="28" fillId="0" borderId="28" xfId="492" applyFont="1" applyFill="1" applyBorder="1" applyAlignment="1" applyProtection="1">
      <alignment horizontal="center" vertical="center"/>
      <protection hidden="1"/>
    </xf>
    <xf numFmtId="0" fontId="28" fillId="0" borderId="0" xfId="492" applyFont="1" applyFill="1" applyAlignment="1">
      <alignment horizontal="center" vertical="center"/>
    </xf>
    <xf numFmtId="0" fontId="41" fillId="0" borderId="27" xfId="492" applyFont="1" applyFill="1" applyBorder="1" applyAlignment="1" applyProtection="1">
      <alignment horizontal="center" vertical="center"/>
      <protection hidden="1"/>
    </xf>
    <xf numFmtId="0" fontId="113" fillId="34" borderId="29" xfId="492" applyFont="1" applyFill="1" applyBorder="1" applyAlignment="1" applyProtection="1">
      <alignment horizontal="center" vertical="center"/>
      <protection hidden="1"/>
    </xf>
    <xf numFmtId="0" fontId="113" fillId="35" borderId="30" xfId="492" applyFont="1" applyFill="1" applyBorder="1" applyAlignment="1" applyProtection="1">
      <alignment horizontal="center" vertical="center"/>
      <protection hidden="1"/>
    </xf>
    <xf numFmtId="0" fontId="113" fillId="35" borderId="31" xfId="492" applyFont="1" applyFill="1" applyBorder="1" applyAlignment="1" applyProtection="1">
      <alignment horizontal="center" vertical="center"/>
      <protection hidden="1"/>
    </xf>
    <xf numFmtId="0" fontId="113" fillId="35" borderId="32" xfId="492" applyFont="1" applyFill="1" applyBorder="1" applyAlignment="1" applyProtection="1">
      <alignment horizontal="center" vertical="center"/>
      <protection hidden="1"/>
    </xf>
    <xf numFmtId="0" fontId="114" fillId="0" borderId="0" xfId="492" applyFont="1" applyFill="1" applyBorder="1" applyAlignment="1" applyProtection="1">
      <alignment horizontal="center" vertical="center"/>
      <protection hidden="1"/>
    </xf>
    <xf numFmtId="0" fontId="3" fillId="0" borderId="27" xfId="492" applyFont="1" applyFill="1" applyBorder="1" applyAlignment="1" applyProtection="1">
      <alignment horizontal="center" vertical="center"/>
      <protection hidden="1"/>
    </xf>
    <xf numFmtId="0" fontId="115" fillId="34" borderId="33" xfId="492" applyFont="1" applyFill="1" applyBorder="1" applyAlignment="1" applyProtection="1">
      <alignment horizontal="center" vertical="center"/>
      <protection hidden="1"/>
    </xf>
    <xf numFmtId="0" fontId="116" fillId="0" borderId="34" xfId="492" applyFont="1" applyFill="1" applyBorder="1" applyAlignment="1" applyProtection="1">
      <alignment horizontal="center" vertical="center"/>
      <protection hidden="1"/>
    </xf>
    <xf numFmtId="0" fontId="41" fillId="0" borderId="35" xfId="492" applyFont="1" applyFill="1" applyBorder="1" applyAlignment="1" applyProtection="1">
      <alignment horizontal="center" vertical="center"/>
      <protection hidden="1"/>
    </xf>
    <xf numFmtId="0" fontId="116" fillId="0" borderId="36" xfId="492" applyFont="1" applyFill="1" applyBorder="1" applyAlignment="1" applyProtection="1">
      <alignment horizontal="center" vertical="center"/>
      <protection hidden="1"/>
    </xf>
    <xf numFmtId="0" fontId="3" fillId="0" borderId="0" xfId="492" applyFont="1" applyFill="1" applyBorder="1" applyAlignment="1" applyProtection="1">
      <alignment horizontal="center" vertical="center"/>
      <protection hidden="1"/>
    </xf>
    <xf numFmtId="0" fontId="4" fillId="34" borderId="37" xfId="492" applyFont="1" applyFill="1" applyBorder="1" applyAlignment="1" applyProtection="1">
      <alignment horizontal="center" vertical="center"/>
      <protection hidden="1"/>
    </xf>
    <xf numFmtId="0" fontId="115" fillId="34" borderId="37" xfId="492" applyFont="1" applyFill="1" applyBorder="1" applyAlignment="1" applyProtection="1">
      <alignment horizontal="center" vertical="center"/>
      <protection hidden="1"/>
    </xf>
    <xf numFmtId="0" fontId="116" fillId="36" borderId="38" xfId="492" applyFont="1" applyFill="1" applyBorder="1" applyAlignment="1" applyProtection="1">
      <alignment horizontal="center" vertical="center"/>
      <protection hidden="1"/>
    </xf>
    <xf numFmtId="0" fontId="41" fillId="0" borderId="39" xfId="492" applyFont="1" applyFill="1" applyBorder="1" applyAlignment="1" applyProtection="1">
      <alignment horizontal="center" vertical="center"/>
      <protection hidden="1"/>
    </xf>
    <xf numFmtId="0" fontId="116" fillId="0" borderId="40" xfId="492" applyFont="1" applyFill="1" applyBorder="1" applyAlignment="1" applyProtection="1">
      <alignment horizontal="center" vertical="center"/>
      <protection hidden="1"/>
    </xf>
    <xf numFmtId="0" fontId="116" fillId="0" borderId="39" xfId="492" applyFont="1" applyFill="1" applyBorder="1" applyAlignment="1" applyProtection="1">
      <alignment horizontal="center" vertical="center"/>
      <protection hidden="1"/>
    </xf>
    <xf numFmtId="0" fontId="115" fillId="34" borderId="41" xfId="492" applyFont="1" applyFill="1" applyBorder="1" applyAlignment="1" applyProtection="1">
      <alignment horizontal="center" vertical="center"/>
      <protection hidden="1"/>
    </xf>
    <xf numFmtId="0" fontId="116" fillId="36" borderId="42" xfId="492" applyFont="1" applyFill="1" applyBorder="1" applyAlignment="1" applyProtection="1">
      <alignment horizontal="center" vertical="center"/>
      <protection hidden="1"/>
    </xf>
    <xf numFmtId="0" fontId="41" fillId="0" borderId="43" xfId="492" applyFont="1" applyFill="1" applyBorder="1" applyAlignment="1" applyProtection="1">
      <alignment horizontal="center" vertical="center"/>
      <protection hidden="1"/>
    </xf>
    <xf numFmtId="0" fontId="116" fillId="0" borderId="44" xfId="492" applyFont="1" applyFill="1" applyBorder="1" applyAlignment="1" applyProtection="1">
      <alignment horizontal="center" vertical="center"/>
      <protection hidden="1"/>
    </xf>
    <xf numFmtId="0" fontId="4" fillId="34" borderId="41" xfId="492" applyFont="1" applyFill="1" applyBorder="1" applyAlignment="1" applyProtection="1">
      <alignment horizontal="center" vertical="center"/>
      <protection hidden="1"/>
    </xf>
    <xf numFmtId="0" fontId="116" fillId="0" borderId="42" xfId="492" applyFont="1" applyFill="1" applyBorder="1" applyAlignment="1" applyProtection="1">
      <alignment horizontal="center" vertical="center"/>
      <protection hidden="1"/>
    </xf>
    <xf numFmtId="0" fontId="4" fillId="0" borderId="0" xfId="492" applyFont="1" applyFill="1" applyBorder="1" applyAlignment="1" applyProtection="1">
      <alignment horizontal="center" vertical="center"/>
      <protection hidden="1"/>
    </xf>
    <xf numFmtId="0" fontId="116" fillId="36" borderId="0" xfId="492" applyFont="1" applyFill="1" applyBorder="1" applyAlignment="1" applyProtection="1">
      <alignment horizontal="center" vertical="center"/>
      <protection hidden="1"/>
    </xf>
    <xf numFmtId="0" fontId="116" fillId="0" borderId="0" xfId="492" applyFont="1" applyFill="1" applyBorder="1" applyAlignment="1" applyProtection="1">
      <alignment horizontal="center" vertical="center"/>
      <protection hidden="1"/>
    </xf>
    <xf numFmtId="0" fontId="4" fillId="34" borderId="33" xfId="492" applyFont="1" applyFill="1" applyBorder="1" applyAlignment="1" applyProtection="1">
      <alignment horizontal="center" vertical="center"/>
      <protection hidden="1"/>
    </xf>
    <xf numFmtId="0" fontId="107" fillId="0" borderId="35" xfId="492" applyFont="1" applyFill="1" applyBorder="1" applyAlignment="1" applyProtection="1">
      <alignment horizontal="center" vertical="center"/>
      <protection hidden="1"/>
    </xf>
    <xf numFmtId="0" fontId="107" fillId="0" borderId="39" xfId="492" applyFont="1" applyFill="1" applyBorder="1" applyAlignment="1" applyProtection="1">
      <alignment horizontal="center" vertical="center"/>
      <protection hidden="1"/>
    </xf>
    <xf numFmtId="0" fontId="116" fillId="36" borderId="34" xfId="492" applyFont="1" applyFill="1" applyBorder="1" applyAlignment="1" applyProtection="1">
      <alignment horizontal="center" vertical="center"/>
      <protection hidden="1"/>
    </xf>
    <xf numFmtId="0" fontId="41" fillId="36" borderId="35" xfId="492" applyFont="1" applyFill="1" applyBorder="1" applyAlignment="1" applyProtection="1">
      <alignment horizontal="center" vertical="center"/>
      <protection hidden="1"/>
    </xf>
    <xf numFmtId="0" fontId="116" fillId="0" borderId="38" xfId="492" applyFont="1" applyFill="1" applyBorder="1" applyAlignment="1" applyProtection="1">
      <alignment horizontal="center" vertical="center"/>
      <protection hidden="1"/>
    </xf>
    <xf numFmtId="0" fontId="41" fillId="36" borderId="39" xfId="492" applyFont="1" applyFill="1" applyBorder="1" applyAlignment="1" applyProtection="1">
      <alignment horizontal="center" vertical="center"/>
      <protection hidden="1"/>
    </xf>
    <xf numFmtId="0" fontId="41" fillId="0" borderId="45" xfId="492" applyFont="1" applyFill="1" applyBorder="1" applyAlignment="1">
      <alignment horizontal="center" vertical="center"/>
    </xf>
    <xf numFmtId="0" fontId="41" fillId="0" borderId="10" xfId="492" applyFont="1" applyFill="1" applyBorder="1" applyAlignment="1">
      <alignment horizontal="center" vertical="center"/>
    </xf>
    <xf numFmtId="0" fontId="119" fillId="0" borderId="10" xfId="492" applyFont="1" applyFill="1" applyBorder="1" applyAlignment="1">
      <alignment horizontal="left" vertical="center"/>
    </xf>
    <xf numFmtId="0" fontId="41" fillId="0" borderId="10" xfId="492" applyFont="1" applyFill="1" applyBorder="1" applyAlignment="1">
      <alignment horizontal="left" vertical="center"/>
    </xf>
    <xf numFmtId="0" fontId="120" fillId="0" borderId="10" xfId="492" applyFont="1" applyFill="1" applyBorder="1" applyAlignment="1">
      <alignment horizontal="left" vertical="center"/>
    </xf>
    <xf numFmtId="0" fontId="121" fillId="0" borderId="10" xfId="492" applyFont="1" applyFill="1" applyBorder="1" applyAlignment="1" applyProtection="1">
      <alignment horizontal="left" vertical="center"/>
      <protection locked="0"/>
    </xf>
    <xf numFmtId="0" fontId="25" fillId="0" borderId="10" xfId="492" applyFont="1" applyFill="1" applyBorder="1" applyAlignment="1">
      <alignment horizontal="left" vertical="center"/>
    </xf>
    <xf numFmtId="0" fontId="122" fillId="0" borderId="10" xfId="467" applyFont="1" applyFill="1" applyBorder="1" applyAlignment="1" applyProtection="1">
      <alignment horizontal="left" vertical="center"/>
    </xf>
    <xf numFmtId="0" fontId="122" fillId="0" borderId="10" xfId="467" applyFont="1" applyFill="1" applyBorder="1" applyAlignment="1" applyProtection="1">
      <alignment horizontal="center" vertical="center"/>
    </xf>
    <xf numFmtId="0" fontId="123" fillId="0" borderId="10" xfId="492" quotePrefix="1" applyFont="1" applyFill="1" applyBorder="1" applyAlignment="1" applyProtection="1">
      <alignment horizontal="right" vertical="center"/>
      <protection hidden="1"/>
    </xf>
    <xf numFmtId="0" fontId="123" fillId="0" borderId="44" xfId="492" quotePrefix="1" applyFont="1" applyFill="1" applyBorder="1" applyAlignment="1" applyProtection="1">
      <alignment horizontal="right" vertical="center"/>
      <protection hidden="1"/>
    </xf>
    <xf numFmtId="0" fontId="5" fillId="31" borderId="0" xfId="501" applyFont="1" applyFill="1" applyAlignment="1">
      <alignment horizontal="left"/>
    </xf>
    <xf numFmtId="0" fontId="8" fillId="31" borderId="0" xfId="501" applyFont="1" applyFill="1" applyAlignment="1">
      <alignment horizontal="left"/>
    </xf>
    <xf numFmtId="0" fontId="5" fillId="31" borderId="0" xfId="501" applyFont="1" applyFill="1" applyAlignment="1">
      <alignment horizontal="right"/>
    </xf>
    <xf numFmtId="0" fontId="5" fillId="31" borderId="0" xfId="501" applyFont="1" applyFill="1" applyAlignment="1">
      <alignment horizontal="center"/>
    </xf>
    <xf numFmtId="0" fontId="8" fillId="31" borderId="0" xfId="501" applyFont="1" applyFill="1" applyAlignment="1">
      <alignment vertical="center" wrapText="1"/>
    </xf>
    <xf numFmtId="0" fontId="26" fillId="0" borderId="46" xfId="0" applyFont="1" applyBorder="1" applyAlignment="1"/>
    <xf numFmtId="0" fontId="26" fillId="0" borderId="46" xfId="0" applyFont="1" applyBorder="1" applyAlignment="1">
      <alignment horizontal="center"/>
    </xf>
    <xf numFmtId="0" fontId="26" fillId="31" borderId="46" xfId="0" applyFont="1" applyFill="1" applyBorder="1" applyAlignment="1"/>
    <xf numFmtId="0" fontId="5" fillId="31" borderId="0" xfId="0" applyFont="1" applyFill="1"/>
    <xf numFmtId="0" fontId="125" fillId="0" borderId="0" xfId="0" applyFont="1" applyFill="1"/>
    <xf numFmtId="0" fontId="124" fillId="0" borderId="13" xfId="502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>
      <alignment horizontal="left"/>
    </xf>
    <xf numFmtId="0" fontId="132" fillId="0" borderId="17" xfId="0" applyNumberFormat="1" applyFont="1" applyFill="1" applyBorder="1" applyAlignment="1">
      <alignment horizontal="center" vertical="center"/>
    </xf>
    <xf numFmtId="0" fontId="13" fillId="0" borderId="8" xfId="0" applyFont="1" applyFill="1" applyBorder="1"/>
    <xf numFmtId="0" fontId="132" fillId="0" borderId="8" xfId="0" applyNumberFormat="1" applyFont="1" applyFill="1" applyBorder="1" applyAlignment="1">
      <alignment horizontal="center" vertical="center"/>
    </xf>
    <xf numFmtId="0" fontId="132" fillId="0" borderId="0" xfId="0" applyNumberFormat="1" applyFont="1" applyFill="1" applyAlignment="1">
      <alignment horizontal="center"/>
    </xf>
    <xf numFmtId="165" fontId="9" fillId="0" borderId="0" xfId="501" applyNumberFormat="1" applyFont="1" applyFill="1" applyAlignment="1">
      <alignment horizontal="left" vertical="center"/>
    </xf>
    <xf numFmtId="49" fontId="3" fillId="37" borderId="18" xfId="0" applyNumberFormat="1" applyFont="1" applyFill="1" applyBorder="1" applyAlignment="1">
      <alignment horizontal="center" vertical="center" wrapText="1"/>
    </xf>
    <xf numFmtId="219" fontId="3" fillId="0" borderId="16" xfId="0" applyNumberFormat="1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219" fontId="13" fillId="0" borderId="20" xfId="424" applyNumberFormat="1" applyFont="1" applyFill="1" applyBorder="1"/>
    <xf numFmtId="0" fontId="13" fillId="0" borderId="0" xfId="0" applyFont="1" applyFill="1"/>
    <xf numFmtId="219" fontId="13" fillId="0" borderId="8" xfId="424" applyNumberFormat="1" applyFont="1" applyFill="1" applyBorder="1"/>
    <xf numFmtId="0" fontId="142" fillId="0" borderId="8" xfId="0" applyFont="1" applyFill="1" applyBorder="1"/>
    <xf numFmtId="0" fontId="12" fillId="0" borderId="8" xfId="0" applyFont="1" applyFill="1" applyBorder="1" applyAlignment="1">
      <alignment horizontal="left"/>
    </xf>
    <xf numFmtId="219" fontId="13" fillId="0" borderId="8" xfId="0" applyNumberFormat="1" applyFont="1" applyFill="1" applyBorder="1" applyAlignment="1">
      <alignment horizontal="left"/>
    </xf>
    <xf numFmtId="165" fontId="13" fillId="0" borderId="8" xfId="424" applyNumberFormat="1" applyFont="1" applyFill="1" applyBorder="1" applyAlignment="1">
      <alignment horizontal="left"/>
    </xf>
    <xf numFmtId="219" fontId="12" fillId="39" borderId="20" xfId="0" applyNumberFormat="1" applyFont="1" applyFill="1" applyBorder="1" applyAlignment="1">
      <alignment horizontal="center" wrapText="1"/>
    </xf>
    <xf numFmtId="165" fontId="12" fillId="39" borderId="8" xfId="424" applyNumberFormat="1" applyFont="1" applyFill="1" applyBorder="1" applyAlignment="1">
      <alignment horizontal="center" wrapText="1"/>
    </xf>
    <xf numFmtId="49" fontId="13" fillId="0" borderId="0" xfId="0" applyNumberFormat="1" applyFont="1" applyFill="1" applyAlignment="1">
      <alignment wrapText="1"/>
    </xf>
    <xf numFmtId="49" fontId="132" fillId="0" borderId="0" xfId="0" applyNumberFormat="1" applyFont="1" applyFill="1" applyAlignment="1">
      <alignment horizontal="center"/>
    </xf>
    <xf numFmtId="49" fontId="125" fillId="0" borderId="0" xfId="0" applyNumberFormat="1" applyFont="1" applyFill="1"/>
    <xf numFmtId="0" fontId="5" fillId="0" borderId="0" xfId="501" applyFont="1" applyFill="1" applyAlignment="1">
      <alignment vertical="center"/>
    </xf>
    <xf numFmtId="0" fontId="1" fillId="0" borderId="0" xfId="501" applyFont="1" applyFill="1" applyAlignment="1">
      <alignment vertical="center"/>
    </xf>
    <xf numFmtId="0" fontId="9" fillId="0" borderId="0" xfId="502" applyFont="1" applyFill="1" applyBorder="1" applyAlignment="1" applyProtection="1">
      <alignment vertical="center"/>
      <protection locked="0"/>
    </xf>
    <xf numFmtId="0" fontId="17" fillId="0" borderId="0" xfId="501" applyFont="1" applyFill="1" applyAlignment="1">
      <alignment vertical="center"/>
    </xf>
    <xf numFmtId="0" fontId="12" fillId="0" borderId="0" xfId="502" quotePrefix="1" applyFont="1" applyFill="1" applyBorder="1" applyAlignment="1" applyProtection="1">
      <alignment horizontal="left" vertical="center"/>
      <protection locked="0"/>
    </xf>
    <xf numFmtId="0" fontId="136" fillId="0" borderId="13" xfId="502" applyFont="1" applyFill="1" applyBorder="1" applyAlignment="1" applyProtection="1">
      <alignment horizontal="center" vertical="center"/>
      <protection locked="0"/>
    </xf>
    <xf numFmtId="0" fontId="127" fillId="0" borderId="8" xfId="494" applyFont="1" applyFill="1" applyBorder="1" applyAlignment="1">
      <alignment horizontal="center" vertical="center"/>
    </xf>
    <xf numFmtId="0" fontId="128" fillId="0" borderId="0" xfId="502" applyFont="1" applyFill="1" applyBorder="1" applyAlignment="1" applyProtection="1">
      <alignment horizontal="left" vertical="center"/>
      <protection locked="0"/>
    </xf>
    <xf numFmtId="0" fontId="8" fillId="0" borderId="0" xfId="502" applyFont="1" applyFill="1" applyBorder="1" applyAlignment="1" applyProtection="1">
      <alignment horizontal="left" vertical="center"/>
      <protection locked="0"/>
    </xf>
    <xf numFmtId="0" fontId="8" fillId="0" borderId="0" xfId="501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491" applyFont="1" applyFill="1" applyAlignment="1">
      <alignment vertical="center"/>
    </xf>
    <xf numFmtId="0" fontId="14" fillId="0" borderId="0" xfId="495" applyFont="1" applyFill="1" applyBorder="1" applyAlignment="1">
      <alignment vertical="center"/>
    </xf>
    <xf numFmtId="0" fontId="142" fillId="0" borderId="0" xfId="501" applyFont="1" applyFill="1"/>
    <xf numFmtId="0" fontId="142" fillId="0" borderId="0" xfId="0" applyFont="1" applyFill="1"/>
    <xf numFmtId="0" fontId="13" fillId="0" borderId="0" xfId="502" quotePrefix="1" applyNumberFormat="1" applyFont="1" applyFill="1" applyBorder="1" applyAlignment="1" applyProtection="1">
      <alignment horizontal="left" vertical="center"/>
      <protection locked="0"/>
    </xf>
    <xf numFmtId="165" fontId="3" fillId="0" borderId="17" xfId="424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/>
    </xf>
    <xf numFmtId="14" fontId="148" fillId="0" borderId="0" xfId="498" applyNumberFormat="1" applyFont="1" applyFill="1" applyAlignment="1" applyProtection="1">
      <alignment horizontal="left"/>
      <protection hidden="1"/>
    </xf>
    <xf numFmtId="0" fontId="12" fillId="40" borderId="8" xfId="0" applyFont="1" applyFill="1" applyBorder="1" applyAlignment="1">
      <alignment horizontal="left"/>
    </xf>
    <xf numFmtId="219" fontId="13" fillId="40" borderId="20" xfId="424" applyNumberFormat="1" applyFont="1" applyFill="1" applyBorder="1"/>
    <xf numFmtId="0" fontId="142" fillId="40" borderId="8" xfId="0" applyFont="1" applyFill="1" applyBorder="1"/>
    <xf numFmtId="0" fontId="13" fillId="40" borderId="8" xfId="0" applyFont="1" applyFill="1" applyBorder="1" applyAlignment="1">
      <alignment horizontal="left"/>
    </xf>
    <xf numFmtId="219" fontId="13" fillId="0" borderId="0" xfId="424" applyNumberFormat="1" applyFont="1" applyFill="1"/>
    <xf numFmtId="219" fontId="13" fillId="0" borderId="0" xfId="0" applyNumberFormat="1" applyFont="1" applyFill="1"/>
    <xf numFmtId="165" fontId="13" fillId="0" borderId="0" xfId="424" applyNumberFormat="1" applyFont="1" applyFill="1"/>
    <xf numFmtId="49" fontId="13" fillId="0" borderId="0" xfId="0" applyNumberFormat="1" applyFont="1" applyFill="1"/>
    <xf numFmtId="165" fontId="13" fillId="0" borderId="16" xfId="424" applyNumberFormat="1" applyFont="1" applyFill="1" applyBorder="1" applyAlignment="1">
      <alignment horizontal="left"/>
    </xf>
    <xf numFmtId="165" fontId="13" fillId="0" borderId="18" xfId="424" applyNumberFormat="1" applyFont="1" applyFill="1" applyBorder="1" applyAlignment="1">
      <alignment horizontal="left"/>
    </xf>
    <xf numFmtId="0" fontId="52" fillId="0" borderId="0" xfId="501" applyFont="1" applyFill="1" applyAlignment="1">
      <alignment horizontal="center" vertical="center"/>
    </xf>
    <xf numFmtId="0" fontId="135" fillId="0" borderId="0" xfId="501" applyFont="1" applyFill="1" applyAlignment="1">
      <alignment horizontal="center" vertical="center"/>
    </xf>
    <xf numFmtId="0" fontId="8" fillId="0" borderId="0" xfId="501" applyFont="1" applyFill="1" applyAlignment="1">
      <alignment horizontal="center" vertical="center"/>
    </xf>
    <xf numFmtId="0" fontId="128" fillId="0" borderId="0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0" xfId="501" applyFont="1" applyFill="1"/>
    <xf numFmtId="0" fontId="12" fillId="0" borderId="0" xfId="501" applyFont="1" applyFill="1" applyAlignment="1">
      <alignment horizontal="left"/>
    </xf>
    <xf numFmtId="0" fontId="12" fillId="0" borderId="0" xfId="501" applyFont="1" applyFill="1"/>
    <xf numFmtId="219" fontId="13" fillId="0" borderId="0" xfId="501" applyNumberFormat="1" applyFont="1" applyFill="1"/>
    <xf numFmtId="49" fontId="13" fillId="0" borderId="0" xfId="501" applyNumberFormat="1" applyFont="1" applyFill="1"/>
    <xf numFmtId="0" fontId="13" fillId="0" borderId="0" xfId="0" applyFont="1" applyFill="1" applyBorder="1"/>
    <xf numFmtId="49" fontId="13" fillId="0" borderId="0" xfId="0" applyNumberFormat="1" applyFont="1" applyFill="1" applyBorder="1"/>
    <xf numFmtId="0" fontId="149" fillId="0" borderId="0" xfId="0" applyFont="1" applyFill="1"/>
    <xf numFmtId="0" fontId="149" fillId="0" borderId="0" xfId="0" applyFont="1" applyFill="1" applyAlignment="1">
      <alignment horizontal="center"/>
    </xf>
    <xf numFmtId="219" fontId="149" fillId="0" borderId="0" xfId="424" applyNumberFormat="1" applyFont="1" applyFill="1"/>
    <xf numFmtId="0" fontId="146" fillId="0" borderId="0" xfId="0" applyFont="1" applyFill="1"/>
    <xf numFmtId="219" fontId="149" fillId="0" borderId="0" xfId="0" applyNumberFormat="1" applyFont="1" applyFill="1"/>
    <xf numFmtId="165" fontId="149" fillId="0" borderId="0" xfId="424" applyNumberFormat="1" applyFont="1" applyFill="1"/>
    <xf numFmtId="49" fontId="149" fillId="0" borderId="0" xfId="0" applyNumberFormat="1" applyFont="1" applyFill="1"/>
    <xf numFmtId="0" fontId="150" fillId="0" borderId="0" xfId="0" applyFont="1" applyFill="1" applyBorder="1"/>
    <xf numFmtId="49" fontId="150" fillId="0" borderId="0" xfId="0" applyNumberFormat="1" applyFont="1" applyFill="1" applyBorder="1"/>
    <xf numFmtId="0" fontId="12" fillId="38" borderId="0" xfId="500" applyNumberFormat="1" applyFont="1" applyFill="1" applyBorder="1" applyAlignment="1"/>
    <xf numFmtId="0" fontId="12" fillId="0" borderId="0" xfId="500" applyNumberFormat="1" applyFont="1" applyFill="1" applyBorder="1" applyAlignment="1"/>
    <xf numFmtId="0" fontId="9" fillId="0" borderId="0" xfId="500" applyNumberFormat="1" applyFont="1" applyFill="1" applyBorder="1" applyAlignment="1">
      <alignment horizontal="center" wrapText="1"/>
    </xf>
    <xf numFmtId="0" fontId="12" fillId="0" borderId="0" xfId="500" applyNumberFormat="1" applyFont="1" applyFill="1" applyBorder="1" applyAlignment="1">
      <alignment horizontal="center" wrapText="1"/>
    </xf>
    <xf numFmtId="0" fontId="150" fillId="38" borderId="0" xfId="0" applyFont="1" applyFill="1" applyBorder="1"/>
    <xf numFmtId="0" fontId="9" fillId="38" borderId="0" xfId="500" applyNumberFormat="1" applyFont="1" applyFill="1" applyBorder="1" applyAlignment="1"/>
    <xf numFmtId="0" fontId="12" fillId="0" borderId="16" xfId="0" applyFont="1" applyFill="1" applyBorder="1" applyAlignment="1">
      <alignment horizontal="left"/>
    </xf>
    <xf numFmtId="0" fontId="13" fillId="0" borderId="16" xfId="0" applyFont="1" applyFill="1" applyBorder="1"/>
    <xf numFmtId="219" fontId="13" fillId="0" borderId="16" xfId="424" applyNumberFormat="1" applyFont="1" applyFill="1" applyBorder="1"/>
    <xf numFmtId="0" fontId="142" fillId="0" borderId="16" xfId="0" applyFont="1" applyFill="1" applyBorder="1"/>
    <xf numFmtId="219" fontId="13" fillId="0" borderId="16" xfId="0" applyNumberFormat="1" applyFont="1" applyFill="1" applyBorder="1" applyAlignment="1">
      <alignment horizontal="left"/>
    </xf>
    <xf numFmtId="219" fontId="13" fillId="0" borderId="8" xfId="0" applyNumberFormat="1" applyFont="1" applyFill="1" applyBorder="1"/>
    <xf numFmtId="165" fontId="13" fillId="0" borderId="8" xfId="424" applyNumberFormat="1" applyFont="1" applyFill="1" applyBorder="1"/>
    <xf numFmtId="219" fontId="13" fillId="40" borderId="8" xfId="0" applyNumberFormat="1" applyFont="1" applyFill="1" applyBorder="1" applyAlignment="1">
      <alignment horizontal="left"/>
    </xf>
    <xf numFmtId="165" fontId="13" fillId="40" borderId="8" xfId="424" applyNumberFormat="1" applyFont="1" applyFill="1" applyBorder="1" applyAlignment="1">
      <alignment horizontal="left"/>
    </xf>
    <xf numFmtId="0" fontId="12" fillId="40" borderId="16" xfId="0" applyFont="1" applyFill="1" applyBorder="1" applyAlignment="1">
      <alignment horizontal="left"/>
    </xf>
    <xf numFmtId="0" fontId="13" fillId="40" borderId="16" xfId="0" applyFont="1" applyFill="1" applyBorder="1" applyAlignment="1">
      <alignment horizontal="left"/>
    </xf>
    <xf numFmtId="219" fontId="13" fillId="40" borderId="47" xfId="424" applyNumberFormat="1" applyFont="1" applyFill="1" applyBorder="1"/>
    <xf numFmtId="0" fontId="142" fillId="40" borderId="16" xfId="0" applyFont="1" applyFill="1" applyBorder="1"/>
    <xf numFmtId="219" fontId="13" fillId="40" borderId="16" xfId="0" applyNumberFormat="1" applyFont="1" applyFill="1" applyBorder="1" applyAlignment="1">
      <alignment horizontal="left"/>
    </xf>
    <xf numFmtId="165" fontId="13" fillId="40" borderId="16" xfId="424" applyNumberFormat="1" applyFont="1" applyFill="1" applyBorder="1" applyAlignment="1">
      <alignment horizontal="left"/>
    </xf>
    <xf numFmtId="0" fontId="12" fillId="0" borderId="18" xfId="0" applyFont="1" applyFill="1" applyBorder="1" applyAlignment="1">
      <alignment horizontal="left"/>
    </xf>
    <xf numFmtId="0" fontId="13" fillId="0" borderId="18" xfId="0" applyFont="1" applyFill="1" applyBorder="1" applyAlignment="1">
      <alignment horizontal="left"/>
    </xf>
    <xf numFmtId="219" fontId="13" fillId="0" borderId="22" xfId="424" applyNumberFormat="1" applyFont="1" applyFill="1" applyBorder="1"/>
    <xf numFmtId="0" fontId="142" fillId="0" borderId="18" xfId="0" applyFont="1" applyFill="1" applyBorder="1"/>
    <xf numFmtId="219" fontId="13" fillId="0" borderId="18" xfId="0" applyNumberFormat="1" applyFont="1" applyFill="1" applyBorder="1" applyAlignment="1">
      <alignment horizontal="left"/>
    </xf>
    <xf numFmtId="0" fontId="151" fillId="0" borderId="0" xfId="0" applyFont="1" applyFill="1"/>
    <xf numFmtId="0" fontId="151" fillId="40" borderId="13" xfId="0" applyFont="1" applyFill="1" applyBorder="1" applyAlignment="1">
      <alignment horizontal="left"/>
    </xf>
    <xf numFmtId="0" fontId="151" fillId="40" borderId="6" xfId="0" applyFont="1" applyFill="1" applyBorder="1" applyAlignment="1">
      <alignment horizontal="left"/>
    </xf>
    <xf numFmtId="219" fontId="151" fillId="40" borderId="6" xfId="424" applyNumberFormat="1" applyFont="1" applyFill="1" applyBorder="1"/>
    <xf numFmtId="0" fontId="151" fillId="40" borderId="6" xfId="0" applyFont="1" applyFill="1" applyBorder="1"/>
    <xf numFmtId="219" fontId="151" fillId="40" borderId="6" xfId="0" applyNumberFormat="1" applyFont="1" applyFill="1" applyBorder="1" applyAlignment="1">
      <alignment horizontal="left"/>
    </xf>
    <xf numFmtId="165" fontId="151" fillId="40" borderId="6" xfId="424" applyNumberFormat="1" applyFont="1" applyFill="1" applyBorder="1" applyAlignment="1">
      <alignment horizontal="left"/>
    </xf>
    <xf numFmtId="165" fontId="151" fillId="40" borderId="20" xfId="424" applyNumberFormat="1" applyFont="1" applyFill="1" applyBorder="1" applyAlignment="1">
      <alignment horizontal="left"/>
    </xf>
    <xf numFmtId="165" fontId="151" fillId="0" borderId="20" xfId="424" applyNumberFormat="1" applyFont="1" applyFill="1" applyBorder="1" applyAlignment="1">
      <alignment horizontal="left"/>
    </xf>
    <xf numFmtId="165" fontId="151" fillId="0" borderId="8" xfId="424" applyNumberFormat="1" applyFont="1" applyFill="1" applyBorder="1" applyAlignment="1">
      <alignment horizontal="left"/>
    </xf>
    <xf numFmtId="49" fontId="151" fillId="0" borderId="0" xfId="0" applyNumberFormat="1" applyFont="1" applyFill="1"/>
    <xf numFmtId="165" fontId="151" fillId="0" borderId="0" xfId="424" applyNumberFormat="1" applyFont="1" applyFill="1"/>
    <xf numFmtId="0" fontId="151" fillId="0" borderId="13" xfId="0" applyFont="1" applyFill="1" applyBorder="1" applyAlignment="1">
      <alignment horizontal="left"/>
    </xf>
    <xf numFmtId="0" fontId="151" fillId="0" borderId="6" xfId="0" applyFont="1" applyFill="1" applyBorder="1"/>
    <xf numFmtId="219" fontId="151" fillId="0" borderId="6" xfId="424" applyNumberFormat="1" applyFont="1" applyFill="1" applyBorder="1"/>
    <xf numFmtId="219" fontId="151" fillId="0" borderId="6" xfId="0" applyNumberFormat="1" applyFont="1" applyFill="1" applyBorder="1"/>
    <xf numFmtId="165" fontId="151" fillId="0" borderId="6" xfId="424" applyNumberFormat="1" applyFont="1" applyFill="1" applyBorder="1"/>
    <xf numFmtId="165" fontId="151" fillId="0" borderId="20" xfId="424" applyNumberFormat="1" applyFont="1" applyFill="1" applyBorder="1"/>
    <xf numFmtId="0" fontId="52" fillId="0" borderId="0" xfId="0" applyFont="1" applyFill="1" applyAlignment="1">
      <alignment vertical="center"/>
    </xf>
    <xf numFmtId="49" fontId="3" fillId="0" borderId="16" xfId="0" applyNumberFormat="1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49" fontId="52" fillId="0" borderId="0" xfId="501" applyNumberFormat="1" applyFont="1" applyFill="1" applyAlignment="1">
      <alignment vertical="center"/>
    </xf>
    <xf numFmtId="49" fontId="131" fillId="0" borderId="0" xfId="501" applyNumberFormat="1" applyFont="1" applyFill="1" applyAlignment="1">
      <alignment vertical="center"/>
    </xf>
    <xf numFmtId="165" fontId="52" fillId="0" borderId="0" xfId="424" applyNumberFormat="1" applyFont="1" applyFill="1" applyAlignment="1">
      <alignment vertical="center"/>
    </xf>
    <xf numFmtId="0" fontId="52" fillId="0" borderId="0" xfId="501" applyFont="1" applyFill="1" applyAlignment="1">
      <alignment vertical="center"/>
    </xf>
    <xf numFmtId="0" fontId="22" fillId="0" borderId="0" xfId="501" applyFont="1" applyFill="1" applyAlignment="1">
      <alignment vertical="center"/>
    </xf>
    <xf numFmtId="219" fontId="52" fillId="0" borderId="0" xfId="501" applyNumberFormat="1" applyFont="1" applyFill="1" applyAlignment="1">
      <alignment vertical="center"/>
    </xf>
    <xf numFmtId="0" fontId="52" fillId="0" borderId="0" xfId="501" applyNumberFormat="1" applyFont="1" applyFill="1" applyAlignment="1">
      <alignment vertical="center"/>
    </xf>
    <xf numFmtId="0" fontId="140" fillId="0" borderId="0" xfId="501" applyFont="1" applyFill="1" applyAlignment="1">
      <alignment vertical="center"/>
    </xf>
    <xf numFmtId="49" fontId="135" fillId="0" borderId="0" xfId="501" applyNumberFormat="1" applyFont="1" applyFill="1" applyAlignment="1">
      <alignment vertical="center"/>
    </xf>
    <xf numFmtId="165" fontId="135" fillId="0" borderId="0" xfId="424" applyNumberFormat="1" applyFont="1" applyFill="1" applyAlignment="1">
      <alignment vertical="center"/>
    </xf>
    <xf numFmtId="0" fontId="135" fillId="0" borderId="0" xfId="501" applyFont="1" applyFill="1" applyAlignment="1">
      <alignment vertical="center"/>
    </xf>
    <xf numFmtId="165" fontId="135" fillId="0" borderId="0" xfId="501" applyNumberFormat="1" applyFont="1" applyFill="1" applyAlignment="1">
      <alignment vertical="center"/>
    </xf>
    <xf numFmtId="219" fontId="1" fillId="0" borderId="0" xfId="501" applyNumberFormat="1" applyFont="1" applyFill="1" applyAlignment="1">
      <alignment vertical="center"/>
    </xf>
    <xf numFmtId="219" fontId="141" fillId="0" borderId="0" xfId="501" applyNumberFormat="1" applyFont="1" applyFill="1" applyAlignment="1">
      <alignment vertical="center"/>
    </xf>
    <xf numFmtId="165" fontId="1" fillId="0" borderId="0" xfId="424" applyNumberFormat="1" applyFont="1" applyFill="1" applyAlignment="1">
      <alignment vertical="center"/>
    </xf>
    <xf numFmtId="165" fontId="1" fillId="0" borderId="0" xfId="501" applyNumberFormat="1" applyFont="1" applyFill="1" applyAlignment="1">
      <alignment vertical="center"/>
    </xf>
    <xf numFmtId="0" fontId="1" fillId="0" borderId="0" xfId="501" applyNumberFormat="1" applyFont="1" applyFill="1" applyAlignment="1">
      <alignment vertical="center"/>
    </xf>
    <xf numFmtId="49" fontId="145" fillId="0" borderId="0" xfId="501" applyNumberFormat="1" applyFont="1" applyFill="1" applyAlignment="1">
      <alignment horizontal="left" vertical="center"/>
    </xf>
    <xf numFmtId="0" fontId="141" fillId="0" borderId="0" xfId="501" applyFont="1" applyFill="1" applyAlignment="1">
      <alignment vertical="center"/>
    </xf>
    <xf numFmtId="49" fontId="139" fillId="0" borderId="0" xfId="501" applyNumberFormat="1" applyFont="1" applyFill="1" applyAlignment="1">
      <alignment horizontal="left" vertical="center"/>
    </xf>
    <xf numFmtId="219" fontId="130" fillId="0" borderId="0" xfId="0" applyNumberFormat="1" applyFont="1" applyFill="1" applyBorder="1" applyAlignment="1">
      <alignment horizontal="center" vertical="center"/>
    </xf>
    <xf numFmtId="219" fontId="144" fillId="0" borderId="0" xfId="0" applyNumberFormat="1" applyFont="1" applyFill="1" applyBorder="1" applyAlignment="1">
      <alignment horizontal="center" vertical="center"/>
    </xf>
    <xf numFmtId="165" fontId="130" fillId="0" borderId="0" xfId="424" applyNumberFormat="1" applyFont="1" applyFill="1" applyBorder="1" applyAlignment="1">
      <alignment horizontal="center" vertical="center"/>
    </xf>
    <xf numFmtId="43" fontId="128" fillId="0" borderId="0" xfId="424" applyNumberFormat="1" applyFont="1" applyFill="1" applyBorder="1" applyAlignment="1">
      <alignment horizontal="center" vertical="center"/>
    </xf>
    <xf numFmtId="165" fontId="128" fillId="0" borderId="0" xfId="424" applyNumberFormat="1" applyFont="1" applyFill="1" applyBorder="1" applyAlignment="1">
      <alignment horizontal="center" vertical="center"/>
    </xf>
    <xf numFmtId="219" fontId="128" fillId="0" borderId="0" xfId="0" applyNumberFormat="1" applyFont="1" applyFill="1" applyBorder="1" applyAlignment="1">
      <alignment horizontal="center" vertical="center"/>
    </xf>
    <xf numFmtId="0" fontId="128" fillId="0" borderId="0" xfId="0" applyNumberFormat="1" applyFont="1" applyFill="1" applyBorder="1" applyAlignment="1">
      <alignment horizontal="center" vertical="center"/>
    </xf>
    <xf numFmtId="14" fontId="129" fillId="0" borderId="0" xfId="498" applyNumberFormat="1" applyFont="1" applyFill="1" applyBorder="1" applyAlignment="1" applyProtection="1">
      <alignment horizontal="center" vertical="center"/>
      <protection hidden="1"/>
    </xf>
    <xf numFmtId="0" fontId="128" fillId="0" borderId="0" xfId="0" applyFont="1" applyFill="1" applyBorder="1" applyAlignment="1">
      <alignment vertical="center"/>
    </xf>
    <xf numFmtId="0" fontId="138" fillId="0" borderId="0" xfId="0" applyFont="1" applyFill="1" applyAlignment="1">
      <alignment vertical="center"/>
    </xf>
    <xf numFmtId="0" fontId="124" fillId="0" borderId="20" xfId="0" applyFont="1" applyFill="1" applyBorder="1" applyAlignment="1">
      <alignment horizontal="left" vertical="center"/>
    </xf>
    <xf numFmtId="49" fontId="126" fillId="0" borderId="8" xfId="0" applyNumberFormat="1" applyFont="1" applyFill="1" applyBorder="1" applyAlignment="1">
      <alignment vertical="center"/>
    </xf>
    <xf numFmtId="219" fontId="1" fillId="0" borderId="0" xfId="0" applyNumberFormat="1" applyFont="1" applyFill="1" applyBorder="1" applyAlignment="1">
      <alignment vertical="center"/>
    </xf>
    <xf numFmtId="219" fontId="141" fillId="0" borderId="0" xfId="0" applyNumberFormat="1" applyFont="1" applyFill="1" applyBorder="1" applyAlignment="1">
      <alignment vertical="center"/>
    </xf>
    <xf numFmtId="165" fontId="1" fillId="0" borderId="0" xfId="424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3" fontId="1" fillId="0" borderId="0" xfId="424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2" fillId="0" borderId="0" xfId="501" applyFont="1" applyFill="1" applyAlignment="1">
      <alignment vertical="center" wrapText="1"/>
    </xf>
    <xf numFmtId="0" fontId="135" fillId="0" borderId="0" xfId="501" applyFont="1" applyFill="1" applyAlignment="1">
      <alignment vertical="center" wrapText="1"/>
    </xf>
    <xf numFmtId="0" fontId="8" fillId="0" borderId="0" xfId="501" applyFont="1" applyFill="1" applyAlignment="1">
      <alignment vertical="center" wrapText="1"/>
    </xf>
    <xf numFmtId="0" fontId="12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501" applyFont="1" applyFill="1" applyAlignment="1">
      <alignment vertical="center" wrapText="1"/>
    </xf>
    <xf numFmtId="0" fontId="52" fillId="37" borderId="8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24" fillId="0" borderId="8" xfId="502" applyFont="1" applyFill="1" applyBorder="1" applyAlignment="1" applyProtection="1">
      <alignment horizontal="center" vertical="center" wrapText="1"/>
      <protection locked="0"/>
    </xf>
    <xf numFmtId="0" fontId="9" fillId="0" borderId="0" xfId="502" applyNumberFormat="1" applyFont="1" applyFill="1" applyBorder="1" applyAlignment="1" applyProtection="1">
      <alignment vertical="center"/>
      <protection locked="0"/>
    </xf>
    <xf numFmtId="0" fontId="133" fillId="0" borderId="0" xfId="501" applyFont="1" applyFill="1" applyAlignment="1">
      <alignment vertical="center"/>
    </xf>
    <xf numFmtId="0" fontId="9" fillId="0" borderId="0" xfId="501" applyFont="1" applyFill="1" applyAlignment="1">
      <alignment horizontal="right" vertical="center"/>
    </xf>
    <xf numFmtId="0" fontId="9" fillId="38" borderId="0" xfId="501" applyNumberFormat="1" applyFont="1" applyFill="1" applyAlignment="1">
      <alignment vertical="center"/>
    </xf>
    <xf numFmtId="49" fontId="9" fillId="38" borderId="0" xfId="501" applyNumberFormat="1" applyFont="1" applyFill="1" applyAlignment="1">
      <alignment vertical="center"/>
    </xf>
    <xf numFmtId="0" fontId="17" fillId="38" borderId="0" xfId="501" applyFont="1" applyFill="1" applyAlignment="1">
      <alignment vertical="center"/>
    </xf>
    <xf numFmtId="0" fontId="12" fillId="0" borderId="0" xfId="501" applyNumberFormat="1" applyFont="1" applyFill="1" applyAlignment="1">
      <alignment vertical="center"/>
    </xf>
    <xf numFmtId="49" fontId="12" fillId="0" borderId="0" xfId="501" applyNumberFormat="1" applyFont="1" applyFill="1" applyAlignment="1">
      <alignment horizontal="left" vertical="center"/>
    </xf>
    <xf numFmtId="0" fontId="17" fillId="0" borderId="0" xfId="501" applyNumberFormat="1" applyFont="1" applyFill="1" applyAlignment="1">
      <alignment vertical="center"/>
    </xf>
    <xf numFmtId="0" fontId="13" fillId="0" borderId="0" xfId="502" quotePrefix="1" applyFont="1" applyFill="1" applyBorder="1" applyAlignment="1" applyProtection="1">
      <alignment horizontal="left" vertical="center"/>
      <protection locked="0"/>
    </xf>
    <xf numFmtId="14" fontId="17" fillId="0" borderId="0" xfId="501" applyNumberFormat="1" applyFont="1" applyFill="1" applyAlignment="1">
      <alignment horizontal="left" vertical="center"/>
    </xf>
    <xf numFmtId="0" fontId="136" fillId="0" borderId="8" xfId="502" applyFont="1" applyFill="1" applyBorder="1" applyAlignment="1" applyProtection="1">
      <alignment horizontal="center" vertical="center"/>
      <protection locked="0"/>
    </xf>
    <xf numFmtId="0" fontId="136" fillId="0" borderId="8" xfId="502" applyNumberFormat="1" applyFont="1" applyFill="1" applyBorder="1" applyAlignment="1" applyProtection="1">
      <alignment horizontal="center" vertical="center"/>
      <protection locked="0"/>
    </xf>
    <xf numFmtId="0" fontId="137" fillId="0" borderId="0" xfId="501" applyFont="1" applyFill="1" applyAlignment="1">
      <alignment vertical="center"/>
    </xf>
    <xf numFmtId="219" fontId="127" fillId="0" borderId="8" xfId="494" applyNumberFormat="1" applyFont="1" applyFill="1" applyBorder="1" applyAlignment="1">
      <alignment horizontal="center" vertical="center"/>
    </xf>
    <xf numFmtId="0" fontId="127" fillId="0" borderId="8" xfId="494" applyFont="1" applyFill="1" applyBorder="1" applyAlignment="1">
      <alignment vertical="center" wrapText="1"/>
    </xf>
    <xf numFmtId="0" fontId="127" fillId="0" borderId="8" xfId="494" applyNumberFormat="1" applyFont="1" applyFill="1" applyBorder="1" applyAlignment="1">
      <alignment horizontal="center" vertical="center"/>
    </xf>
    <xf numFmtId="43" fontId="127" fillId="0" borderId="8" xfId="424" applyFont="1" applyFill="1" applyBorder="1" applyAlignment="1">
      <alignment vertical="center"/>
    </xf>
    <xf numFmtId="165" fontId="127" fillId="0" borderId="8" xfId="424" applyNumberFormat="1" applyFont="1" applyFill="1" applyBorder="1" applyAlignment="1">
      <alignment vertical="center"/>
    </xf>
    <xf numFmtId="0" fontId="143" fillId="0" borderId="8" xfId="494" applyFont="1" applyBorder="1" applyAlignment="1">
      <alignment vertical="center"/>
    </xf>
    <xf numFmtId="0" fontId="52" fillId="0" borderId="8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28" fillId="0" borderId="0" xfId="0" applyFont="1" applyFill="1" applyAlignment="1">
      <alignment vertical="center"/>
    </xf>
    <xf numFmtId="0" fontId="12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5" fillId="0" borderId="0" xfId="501" applyNumberFormat="1" applyFont="1" applyFill="1" applyAlignment="1">
      <alignment vertical="center"/>
    </xf>
    <xf numFmtId="0" fontId="130" fillId="0" borderId="0" xfId="501" applyFont="1" applyFill="1" applyAlignment="1">
      <alignment vertical="center"/>
    </xf>
    <xf numFmtId="0" fontId="8" fillId="0" borderId="0" xfId="501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491" applyNumberFormat="1" applyFont="1" applyFill="1" applyAlignment="1">
      <alignment vertical="center"/>
    </xf>
    <xf numFmtId="0" fontId="8" fillId="0" borderId="0" xfId="491" applyFont="1" applyFill="1" applyAlignment="1">
      <alignment vertical="center"/>
    </xf>
    <xf numFmtId="165" fontId="14" fillId="0" borderId="0" xfId="495" applyNumberFormat="1" applyFont="1" applyFill="1" applyBorder="1" applyAlignment="1">
      <alignment vertical="center"/>
    </xf>
    <xf numFmtId="165" fontId="15" fillId="0" borderId="0" xfId="499" applyNumberFormat="1" applyFont="1" applyFill="1" applyAlignment="1">
      <alignment vertical="center"/>
    </xf>
    <xf numFmtId="0" fontId="12" fillId="0" borderId="0" xfId="497" applyNumberFormat="1" applyFont="1" applyFill="1" applyAlignment="1" applyProtection="1">
      <alignment horizontal="center" vertical="center"/>
      <protection hidden="1"/>
    </xf>
    <xf numFmtId="0" fontId="12" fillId="0" borderId="0" xfId="497" applyFont="1" applyFill="1" applyAlignment="1" applyProtection="1">
      <alignment horizontal="center" vertical="center"/>
      <protection hidden="1"/>
    </xf>
    <xf numFmtId="0" fontId="12" fillId="0" borderId="0" xfId="497" applyFont="1" applyFill="1" applyBorder="1" applyAlignment="1" applyProtection="1">
      <alignment horizontal="center" vertical="center"/>
      <protection hidden="1"/>
    </xf>
    <xf numFmtId="0" fontId="12" fillId="0" borderId="19" xfId="497" applyFont="1" applyFill="1" applyBorder="1" applyAlignment="1" applyProtection="1">
      <alignment horizontal="center" vertical="center"/>
      <protection hidden="1"/>
    </xf>
    <xf numFmtId="0" fontId="13" fillId="0" borderId="0" xfId="491" applyFill="1" applyAlignment="1">
      <alignment vertical="center"/>
    </xf>
    <xf numFmtId="0" fontId="17" fillId="0" borderId="0" xfId="497" applyNumberFormat="1" applyFont="1" applyFill="1" applyAlignment="1" applyProtection="1">
      <alignment vertical="center"/>
      <protection hidden="1"/>
    </xf>
    <xf numFmtId="0" fontId="17" fillId="0" borderId="0" xfId="497" applyFont="1" applyFill="1" applyAlignment="1" applyProtection="1">
      <alignment vertical="center"/>
      <protection hidden="1"/>
    </xf>
    <xf numFmtId="0" fontId="17" fillId="0" borderId="0" xfId="497" applyFont="1" applyFill="1" applyBorder="1" applyAlignment="1" applyProtection="1">
      <alignment vertical="center"/>
      <protection hidden="1"/>
    </xf>
    <xf numFmtId="0" fontId="17" fillId="0" borderId="19" xfId="497" applyFont="1" applyFill="1" applyBorder="1" applyAlignment="1" applyProtection="1">
      <alignment vertical="center"/>
      <protection hidden="1"/>
    </xf>
    <xf numFmtId="0" fontId="17" fillId="0" borderId="0" xfId="496" applyNumberFormat="1" applyFont="1" applyFill="1" applyAlignment="1" applyProtection="1">
      <alignment horizontal="center" vertical="center"/>
      <protection hidden="1"/>
    </xf>
    <xf numFmtId="0" fontId="17" fillId="0" borderId="0" xfId="496" applyFont="1" applyFill="1" applyAlignment="1" applyProtection="1">
      <alignment horizontal="center" vertical="center"/>
      <protection hidden="1"/>
    </xf>
    <xf numFmtId="0" fontId="17" fillId="0" borderId="0" xfId="496" applyFont="1" applyFill="1" applyBorder="1" applyAlignment="1" applyProtection="1">
      <alignment horizontal="center" vertical="center"/>
      <protection hidden="1"/>
    </xf>
    <xf numFmtId="0" fontId="17" fillId="0" borderId="19" xfId="496" applyFont="1" applyFill="1" applyBorder="1" applyAlignment="1" applyProtection="1">
      <alignment horizontal="center" vertical="center"/>
      <protection hidden="1"/>
    </xf>
    <xf numFmtId="0" fontId="17" fillId="0" borderId="0" xfId="497" applyNumberFormat="1" applyFont="1" applyFill="1" applyAlignment="1" applyProtection="1">
      <alignment horizontal="center" vertical="center"/>
      <protection hidden="1"/>
    </xf>
    <xf numFmtId="0" fontId="17" fillId="0" borderId="0" xfId="497" applyFont="1" applyFill="1" applyAlignment="1" applyProtection="1">
      <alignment horizontal="center" vertical="center"/>
      <protection hidden="1"/>
    </xf>
    <xf numFmtId="0" fontId="17" fillId="0" borderId="0" xfId="497" applyFont="1" applyFill="1" applyBorder="1" applyAlignment="1" applyProtection="1">
      <alignment horizontal="center" vertical="center"/>
      <protection hidden="1"/>
    </xf>
    <xf numFmtId="0" fontId="17" fillId="0" borderId="19" xfId="497" applyFont="1" applyFill="1" applyBorder="1" applyAlignment="1" applyProtection="1">
      <alignment horizontal="center" vertical="center"/>
      <protection hidden="1"/>
    </xf>
    <xf numFmtId="0" fontId="20" fillId="0" borderId="0" xfId="497" applyNumberFormat="1" applyFont="1" applyFill="1" applyAlignment="1" applyProtection="1">
      <alignment vertical="center"/>
      <protection hidden="1"/>
    </xf>
    <xf numFmtId="0" fontId="20" fillId="0" borderId="0" xfId="497" applyFont="1" applyFill="1" applyAlignment="1" applyProtection="1">
      <alignment vertical="center"/>
      <protection hidden="1"/>
    </xf>
    <xf numFmtId="0" fontId="52" fillId="0" borderId="0" xfId="501" applyNumberFormat="1" applyFont="1" applyFill="1" applyAlignment="1">
      <alignment vertical="center" wrapText="1"/>
    </xf>
    <xf numFmtId="0" fontId="1" fillId="0" borderId="0" xfId="501" applyNumberFormat="1" applyFont="1" applyFill="1" applyAlignment="1">
      <alignment vertical="center" wrapText="1"/>
    </xf>
    <xf numFmtId="0" fontId="128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219" fontId="3" fillId="0" borderId="16" xfId="0" applyNumberFormat="1" applyFont="1" applyFill="1" applyBorder="1" applyAlignment="1">
      <alignment horizontal="center" vertical="center" wrapText="1"/>
    </xf>
    <xf numFmtId="165" fontId="3" fillId="39" borderId="17" xfId="424" applyNumberFormat="1" applyFont="1" applyFill="1" applyBorder="1" applyAlignment="1">
      <alignment horizontal="center" vertical="center" wrapText="1"/>
    </xf>
    <xf numFmtId="219" fontId="3" fillId="37" borderId="17" xfId="0" applyNumberFormat="1" applyFont="1" applyFill="1" applyBorder="1" applyAlignment="1">
      <alignment horizontal="center" vertical="center" wrapText="1"/>
    </xf>
    <xf numFmtId="0" fontId="3" fillId="37" borderId="17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0" fontId="52" fillId="0" borderId="0" xfId="0" applyFont="1" applyFill="1" applyAlignment="1">
      <alignment horizontal="center" vertical="center" wrapText="1"/>
    </xf>
    <xf numFmtId="0" fontId="152" fillId="0" borderId="20" xfId="0" applyFont="1" applyFill="1" applyBorder="1" applyAlignment="1">
      <alignment horizontal="left" vertical="center"/>
    </xf>
    <xf numFmtId="49" fontId="153" fillId="0" borderId="8" xfId="0" applyNumberFormat="1" applyFont="1" applyFill="1" applyBorder="1" applyAlignment="1">
      <alignment vertical="center"/>
    </xf>
    <xf numFmtId="219" fontId="154" fillId="0" borderId="8" xfId="0" applyNumberFormat="1" applyFont="1" applyFill="1" applyBorder="1" applyAlignment="1">
      <alignment vertical="center"/>
    </xf>
    <xf numFmtId="0" fontId="157" fillId="0" borderId="13" xfId="0" applyFont="1" applyFill="1" applyBorder="1" applyAlignment="1">
      <alignment horizontal="center" vertical="center"/>
    </xf>
    <xf numFmtId="0" fontId="13" fillId="0" borderId="0" xfId="501" applyFont="1" applyFill="1" applyAlignment="1">
      <alignment vertical="center"/>
    </xf>
    <xf numFmtId="49" fontId="3" fillId="38" borderId="20" xfId="0" applyNumberFormat="1" applyFont="1" applyFill="1" applyBorder="1" applyAlignment="1">
      <alignment horizontal="center" vertical="center" wrapText="1"/>
    </xf>
    <xf numFmtId="165" fontId="153" fillId="0" borderId="8" xfId="424" applyNumberFormat="1" applyFont="1" applyFill="1" applyBorder="1" applyAlignment="1">
      <alignment vertical="center"/>
    </xf>
    <xf numFmtId="0" fontId="155" fillId="0" borderId="8" xfId="0" applyFont="1" applyFill="1" applyBorder="1" applyAlignment="1">
      <alignment horizontal="left" vertical="center" wrapText="1"/>
    </xf>
    <xf numFmtId="0" fontId="155" fillId="0" borderId="8" xfId="0" applyFont="1" applyFill="1" applyBorder="1" applyAlignment="1">
      <alignment horizontal="left" vertical="center"/>
    </xf>
    <xf numFmtId="165" fontId="156" fillId="0" borderId="8" xfId="424" applyNumberFormat="1" applyFont="1" applyFill="1" applyBorder="1" applyAlignment="1">
      <alignment vertical="center"/>
    </xf>
    <xf numFmtId="0" fontId="156" fillId="0" borderId="8" xfId="0" applyNumberFormat="1" applyFont="1" applyFill="1" applyBorder="1" applyAlignment="1">
      <alignment horizontal="left" vertical="center"/>
    </xf>
    <xf numFmtId="0" fontId="157" fillId="0" borderId="8" xfId="0" applyFont="1" applyFill="1" applyBorder="1" applyAlignment="1">
      <alignment horizontal="left" vertical="center"/>
    </xf>
    <xf numFmtId="0" fontId="124" fillId="0" borderId="8" xfId="0" applyFont="1" applyFill="1" applyBorder="1" applyAlignment="1">
      <alignment horizontal="left" vertical="center"/>
    </xf>
    <xf numFmtId="219" fontId="154" fillId="41" borderId="8" xfId="0" applyNumberFormat="1" applyFont="1" applyFill="1" applyBorder="1" applyAlignment="1">
      <alignment vertical="center"/>
    </xf>
    <xf numFmtId="0" fontId="124" fillId="0" borderId="0" xfId="0" applyFont="1" applyFill="1" applyBorder="1" applyAlignment="1">
      <alignment vertical="center"/>
    </xf>
    <xf numFmtId="0" fontId="134" fillId="0" borderId="0" xfId="0" applyFont="1" applyFill="1" applyBorder="1" applyAlignment="1">
      <alignment vertical="center"/>
    </xf>
    <xf numFmtId="0" fontId="166" fillId="0" borderId="0" xfId="0" applyFont="1" applyFill="1" applyBorder="1" applyAlignment="1">
      <alignment vertical="center"/>
    </xf>
    <xf numFmtId="219" fontId="124" fillId="0" borderId="0" xfId="424" applyNumberFormat="1" applyFont="1" applyFill="1" applyBorder="1" applyAlignment="1">
      <alignment vertical="center"/>
    </xf>
    <xf numFmtId="49" fontId="52" fillId="0" borderId="0" xfId="0" applyNumberFormat="1" applyFont="1" applyFill="1" applyAlignment="1">
      <alignment vertical="center"/>
    </xf>
    <xf numFmtId="0" fontId="124" fillId="0" borderId="0" xfId="0" applyFont="1" applyFill="1" applyAlignment="1">
      <alignment horizontal="center" vertical="center"/>
    </xf>
    <xf numFmtId="0" fontId="168" fillId="42" borderId="8" xfId="0" applyFont="1" applyFill="1" applyBorder="1" applyAlignment="1">
      <alignment horizontal="center" vertical="center"/>
    </xf>
    <xf numFmtId="0" fontId="124" fillId="0" borderId="8" xfId="0" applyFont="1" applyFill="1" applyBorder="1" applyAlignment="1">
      <alignment horizontal="center" vertical="center"/>
    </xf>
    <xf numFmtId="0" fontId="124" fillId="0" borderId="8" xfId="0" applyFont="1" applyFill="1" applyBorder="1" applyAlignment="1">
      <alignment horizontal="center" vertical="center" wrapText="1"/>
    </xf>
    <xf numFmtId="0" fontId="166" fillId="0" borderId="8" xfId="0" applyFont="1" applyFill="1" applyBorder="1" applyAlignment="1">
      <alignment horizontal="center" vertical="center" wrapText="1"/>
    </xf>
    <xf numFmtId="219" fontId="124" fillId="0" borderId="8" xfId="424" applyNumberFormat="1" applyFont="1" applyFill="1" applyBorder="1" applyAlignment="1">
      <alignment horizontal="center" vertical="center" wrapText="1"/>
    </xf>
    <xf numFmtId="219" fontId="124" fillId="39" borderId="8" xfId="0" applyNumberFormat="1" applyFont="1" applyFill="1" applyBorder="1" applyAlignment="1">
      <alignment horizontal="center" vertical="center" wrapText="1"/>
    </xf>
    <xf numFmtId="165" fontId="124" fillId="39" borderId="8" xfId="424" applyNumberFormat="1" applyFont="1" applyFill="1" applyBorder="1" applyAlignment="1">
      <alignment horizontal="center" vertical="center"/>
    </xf>
    <xf numFmtId="0" fontId="169" fillId="0" borderId="8" xfId="0" applyNumberFormat="1" applyFont="1" applyFill="1" applyBorder="1" applyAlignment="1">
      <alignment horizontal="center" vertical="center"/>
    </xf>
    <xf numFmtId="0" fontId="124" fillId="0" borderId="0" xfId="0" applyFont="1" applyFill="1" applyBorder="1" applyAlignment="1">
      <alignment vertical="center" wrapText="1"/>
    </xf>
    <xf numFmtId="0" fontId="169" fillId="0" borderId="8" xfId="0" applyNumberFormat="1" applyFont="1" applyFill="1" applyBorder="1" applyAlignment="1">
      <alignment horizontal="center" vertical="center" wrapText="1"/>
    </xf>
    <xf numFmtId="0" fontId="135" fillId="0" borderId="0" xfId="0" applyFont="1" applyFill="1" applyAlignment="1">
      <alignment horizontal="center" vertical="center"/>
    </xf>
    <xf numFmtId="0" fontId="124" fillId="0" borderId="0" xfId="0" applyFont="1" applyFill="1" applyAlignment="1">
      <alignment horizontal="left" vertical="center"/>
    </xf>
    <xf numFmtId="0" fontId="52" fillId="0" borderId="0" xfId="0" applyFont="1" applyFill="1" applyAlignment="1">
      <alignment vertical="center" wrapText="1"/>
    </xf>
    <xf numFmtId="0" fontId="131" fillId="0" borderId="0" xfId="0" applyFont="1" applyFill="1" applyAlignment="1">
      <alignment vertical="center" wrapText="1"/>
    </xf>
    <xf numFmtId="0" fontId="131" fillId="0" borderId="0" xfId="0" applyFont="1" applyFill="1" applyAlignment="1">
      <alignment vertical="center"/>
    </xf>
    <xf numFmtId="219" fontId="52" fillId="0" borderId="0" xfId="424" applyNumberFormat="1" applyFont="1" applyFill="1" applyAlignment="1">
      <alignment vertical="center"/>
    </xf>
    <xf numFmtId="0" fontId="135" fillId="0" borderId="0" xfId="0" applyFont="1" applyFill="1" applyAlignment="1">
      <alignment vertical="center"/>
    </xf>
    <xf numFmtId="219" fontId="158" fillId="0" borderId="0" xfId="0" applyNumberFormat="1" applyFont="1" applyFill="1" applyAlignment="1">
      <alignment vertical="center"/>
    </xf>
    <xf numFmtId="0" fontId="150" fillId="0" borderId="0" xfId="0" applyFont="1" applyFill="1" applyBorder="1" applyAlignment="1">
      <alignment vertical="center"/>
    </xf>
    <xf numFmtId="0" fontId="159" fillId="0" borderId="0" xfId="0" applyFont="1" applyFill="1" applyBorder="1" applyAlignment="1">
      <alignment horizontal="center" vertical="center"/>
    </xf>
    <xf numFmtId="0" fontId="9" fillId="38" borderId="0" xfId="500" applyNumberFormat="1" applyFont="1" applyFill="1" applyBorder="1" applyAlignment="1">
      <alignment vertical="center"/>
    </xf>
    <xf numFmtId="0" fontId="9" fillId="38" borderId="0" xfId="500" applyNumberFormat="1" applyFont="1" applyFill="1" applyBorder="1" applyAlignment="1">
      <alignment vertical="center" wrapText="1"/>
    </xf>
    <xf numFmtId="0" fontId="160" fillId="38" borderId="0" xfId="500" applyNumberFormat="1" applyFont="1" applyFill="1" applyBorder="1" applyAlignment="1">
      <alignment vertical="center"/>
    </xf>
    <xf numFmtId="0" fontId="139" fillId="38" borderId="0" xfId="500" applyNumberFormat="1" applyFont="1" applyFill="1" applyBorder="1" applyAlignment="1">
      <alignment vertical="center"/>
    </xf>
    <xf numFmtId="49" fontId="150" fillId="0" borderId="0" xfId="0" applyNumberFormat="1" applyFont="1" applyFill="1" applyBorder="1" applyAlignment="1">
      <alignment vertical="center"/>
    </xf>
    <xf numFmtId="0" fontId="159" fillId="0" borderId="0" xfId="0" applyFont="1" applyFill="1" applyBorder="1" applyAlignment="1">
      <alignment vertical="center"/>
    </xf>
    <xf numFmtId="0" fontId="136" fillId="0" borderId="0" xfId="0" applyFont="1" applyFill="1" applyAlignment="1">
      <alignment vertical="center"/>
    </xf>
    <xf numFmtId="0" fontId="162" fillId="0" borderId="0" xfId="0" applyFont="1" applyFill="1" applyAlignment="1">
      <alignment horizontal="center" vertical="center"/>
    </xf>
    <xf numFmtId="14" fontId="163" fillId="0" borderId="0" xfId="498" applyNumberFormat="1" applyFont="1" applyFill="1" applyAlignment="1" applyProtection="1">
      <alignment horizontal="left" vertical="center"/>
      <protection hidden="1"/>
    </xf>
    <xf numFmtId="0" fontId="136" fillId="0" borderId="0" xfId="0" applyFont="1" applyFill="1" applyAlignment="1">
      <alignment horizontal="center" vertical="center" wrapText="1"/>
    </xf>
    <xf numFmtId="0" fontId="164" fillId="0" borderId="0" xfId="0" applyFont="1" applyFill="1" applyAlignment="1">
      <alignment vertical="center" wrapText="1"/>
    </xf>
    <xf numFmtId="0" fontId="164" fillId="0" borderId="0" xfId="0" applyFont="1" applyFill="1" applyAlignment="1">
      <alignment vertical="center"/>
    </xf>
    <xf numFmtId="219" fontId="136" fillId="0" borderId="0" xfId="424" applyNumberFormat="1" applyFont="1" applyFill="1" applyAlignment="1">
      <alignment vertical="center"/>
    </xf>
    <xf numFmtId="0" fontId="164" fillId="0" borderId="0" xfId="0" applyFont="1" applyFill="1" applyAlignment="1">
      <alignment horizontal="center" vertical="center"/>
    </xf>
    <xf numFmtId="49" fontId="136" fillId="0" borderId="0" xfId="0" applyNumberFormat="1" applyFont="1" applyFill="1" applyAlignment="1">
      <alignment vertical="center"/>
    </xf>
    <xf numFmtId="219" fontId="165" fillId="0" borderId="0" xfId="0" applyNumberFormat="1" applyFont="1" applyFill="1" applyAlignment="1">
      <alignment vertical="center"/>
    </xf>
    <xf numFmtId="165" fontId="136" fillId="0" borderId="0" xfId="424" applyNumberFormat="1" applyFont="1" applyFill="1" applyAlignment="1">
      <alignment vertical="center"/>
    </xf>
    <xf numFmtId="0" fontId="169" fillId="0" borderId="0" xfId="0" applyNumberFormat="1" applyFont="1" applyFill="1" applyAlignment="1">
      <alignment horizontal="center" vertical="center"/>
    </xf>
    <xf numFmtId="0" fontId="162" fillId="0" borderId="8" xfId="0" applyNumberFormat="1" applyFont="1" applyFill="1" applyBorder="1" applyAlignment="1">
      <alignment horizontal="center" vertical="center"/>
    </xf>
    <xf numFmtId="0" fontId="167" fillId="40" borderId="0" xfId="0" applyFont="1" applyFill="1" applyAlignment="1">
      <alignment vertical="center"/>
    </xf>
    <xf numFmtId="0" fontId="135" fillId="0" borderId="8" xfId="0" applyFont="1" applyFill="1" applyBorder="1" applyAlignment="1">
      <alignment horizontal="center" vertical="center"/>
    </xf>
    <xf numFmtId="0" fontId="131" fillId="37" borderId="8" xfId="0" applyFont="1" applyFill="1" applyBorder="1" applyAlignment="1">
      <alignment vertical="center" wrapText="1"/>
    </xf>
    <xf numFmtId="0" fontId="131" fillId="37" borderId="8" xfId="0" applyFont="1" applyFill="1" applyBorder="1" applyAlignment="1">
      <alignment vertical="center"/>
    </xf>
    <xf numFmtId="219" fontId="52" fillId="37" borderId="8" xfId="424" applyNumberFormat="1" applyFont="1" applyFill="1" applyBorder="1" applyAlignment="1">
      <alignment vertical="center"/>
    </xf>
    <xf numFmtId="0" fontId="131" fillId="37" borderId="8" xfId="0" applyFont="1" applyFill="1" applyBorder="1" applyAlignment="1">
      <alignment horizontal="left" vertical="center"/>
    </xf>
    <xf numFmtId="0" fontId="135" fillId="37" borderId="8" xfId="0" applyFont="1" applyFill="1" applyBorder="1" applyAlignment="1">
      <alignment horizontal="left" vertical="center"/>
    </xf>
    <xf numFmtId="49" fontId="167" fillId="37" borderId="8" xfId="0" applyNumberFormat="1" applyFont="1" applyFill="1" applyBorder="1" applyAlignment="1">
      <alignment vertical="center"/>
    </xf>
    <xf numFmtId="0" fontId="167" fillId="37" borderId="8" xfId="0" applyFont="1" applyFill="1" applyBorder="1" applyAlignment="1">
      <alignment vertical="center"/>
    </xf>
    <xf numFmtId="219" fontId="158" fillId="37" borderId="8" xfId="0" applyNumberFormat="1" applyFont="1" applyFill="1" applyBorder="1" applyAlignment="1">
      <alignment horizontal="left" vertical="center"/>
    </xf>
    <xf numFmtId="165" fontId="52" fillId="37" borderId="8" xfId="424" applyNumberFormat="1" applyFont="1" applyFill="1" applyBorder="1" applyAlignment="1">
      <alignment horizontal="left" vertical="center"/>
    </xf>
    <xf numFmtId="0" fontId="167" fillId="37" borderId="0" xfId="0" applyFont="1" applyFill="1" applyAlignment="1">
      <alignment vertical="center"/>
    </xf>
    <xf numFmtId="0" fontId="135" fillId="43" borderId="8" xfId="0" applyFont="1" applyFill="1" applyBorder="1" applyAlignment="1">
      <alignment horizontal="center" vertical="center"/>
    </xf>
    <xf numFmtId="0" fontId="52" fillId="43" borderId="8" xfId="0" applyFont="1" applyFill="1" applyBorder="1" applyAlignment="1">
      <alignment horizontal="left" vertical="center" wrapText="1"/>
    </xf>
    <xf numFmtId="0" fontId="131" fillId="43" borderId="8" xfId="0" applyFont="1" applyFill="1" applyBorder="1" applyAlignment="1">
      <alignment vertical="center" wrapText="1"/>
    </xf>
    <xf numFmtId="0" fontId="131" fillId="43" borderId="8" xfId="0" applyFont="1" applyFill="1" applyBorder="1" applyAlignment="1">
      <alignment vertical="center"/>
    </xf>
    <xf numFmtId="219" fontId="52" fillId="43" borderId="8" xfId="424" applyNumberFormat="1" applyFont="1" applyFill="1" applyBorder="1" applyAlignment="1">
      <alignment vertical="center"/>
    </xf>
    <xf numFmtId="0" fontId="131" fillId="43" borderId="8" xfId="0" applyFont="1" applyFill="1" applyBorder="1" applyAlignment="1">
      <alignment horizontal="left" vertical="center"/>
    </xf>
    <xf numFmtId="0" fontId="135" fillId="43" borderId="8" xfId="0" applyFont="1" applyFill="1" applyBorder="1" applyAlignment="1">
      <alignment horizontal="left" vertical="center"/>
    </xf>
    <xf numFmtId="49" fontId="167" fillId="0" borderId="8" xfId="0" applyNumberFormat="1" applyFont="1" applyFill="1" applyBorder="1" applyAlignment="1">
      <alignment vertical="center"/>
    </xf>
    <xf numFmtId="0" fontId="167" fillId="0" borderId="8" xfId="0" applyFont="1" applyFill="1" applyBorder="1" applyAlignment="1">
      <alignment vertical="center"/>
    </xf>
    <xf numFmtId="219" fontId="158" fillId="43" borderId="8" xfId="0" applyNumberFormat="1" applyFont="1" applyFill="1" applyBorder="1" applyAlignment="1">
      <alignment horizontal="left" vertical="center"/>
    </xf>
    <xf numFmtId="165" fontId="52" fillId="43" borderId="8" xfId="424" applyNumberFormat="1" applyFont="1" applyFill="1" applyBorder="1" applyAlignment="1">
      <alignment horizontal="left" vertical="center"/>
    </xf>
    <xf numFmtId="0" fontId="167" fillId="0" borderId="0" xfId="0" applyFont="1" applyFill="1" applyAlignment="1">
      <alignment vertical="center"/>
    </xf>
    <xf numFmtId="49" fontId="158" fillId="0" borderId="8" xfId="0" applyNumberFormat="1" applyFont="1" applyFill="1" applyBorder="1" applyAlignment="1">
      <alignment vertical="center"/>
    </xf>
    <xf numFmtId="0" fontId="52" fillId="43" borderId="8" xfId="0" applyFont="1" applyFill="1" applyBorder="1" applyAlignment="1">
      <alignment vertical="center" wrapText="1"/>
    </xf>
    <xf numFmtId="0" fontId="135" fillId="43" borderId="8" xfId="0" applyFont="1" applyFill="1" applyBorder="1" applyAlignment="1">
      <alignment vertical="center"/>
    </xf>
    <xf numFmtId="49" fontId="52" fillId="0" borderId="8" xfId="0" applyNumberFormat="1" applyFont="1" applyFill="1" applyBorder="1" applyAlignment="1">
      <alignment vertical="center"/>
    </xf>
    <xf numFmtId="0" fontId="52" fillId="0" borderId="8" xfId="0" applyFont="1" applyFill="1" applyBorder="1" applyAlignment="1">
      <alignment horizontal="left" vertical="center" wrapText="1"/>
    </xf>
    <xf numFmtId="0" fontId="131" fillId="0" borderId="8" xfId="0" applyFont="1" applyFill="1" applyBorder="1" applyAlignment="1">
      <alignment vertical="center" wrapText="1"/>
    </xf>
    <xf numFmtId="0" fontId="131" fillId="0" borderId="8" xfId="0" applyFont="1" applyFill="1" applyBorder="1" applyAlignment="1">
      <alignment vertical="center"/>
    </xf>
    <xf numFmtId="219" fontId="52" fillId="40" borderId="8" xfId="424" applyNumberFormat="1" applyFont="1" applyFill="1" applyBorder="1" applyAlignment="1">
      <alignment vertical="center"/>
    </xf>
    <xf numFmtId="0" fontId="131" fillId="0" borderId="8" xfId="0" applyFont="1" applyFill="1" applyBorder="1" applyAlignment="1">
      <alignment horizontal="left" vertical="center"/>
    </xf>
    <xf numFmtId="0" fontId="135" fillId="0" borderId="8" xfId="0" applyFont="1" applyFill="1" applyBorder="1" applyAlignment="1">
      <alignment horizontal="left" vertical="center"/>
    </xf>
    <xf numFmtId="219" fontId="158" fillId="0" borderId="8" xfId="0" applyNumberFormat="1" applyFont="1" applyFill="1" applyBorder="1" applyAlignment="1">
      <alignment horizontal="left" vertical="center"/>
    </xf>
    <xf numFmtId="165" fontId="52" fillId="0" borderId="8" xfId="424" applyNumberFormat="1" applyFont="1" applyFill="1" applyBorder="1" applyAlignment="1">
      <alignment horizontal="left" vertical="center"/>
    </xf>
    <xf numFmtId="219" fontId="52" fillId="0" borderId="8" xfId="424" applyNumberFormat="1" applyFont="1" applyFill="1" applyBorder="1" applyAlignment="1">
      <alignment vertical="center"/>
    </xf>
    <xf numFmtId="0" fontId="52" fillId="0" borderId="8" xfId="0" applyFont="1" applyFill="1" applyBorder="1" applyAlignment="1">
      <alignment vertical="center" wrapText="1"/>
    </xf>
    <xf numFmtId="0" fontId="135" fillId="0" borderId="8" xfId="0" applyFont="1" applyFill="1" applyBorder="1" applyAlignment="1">
      <alignment vertical="center"/>
    </xf>
    <xf numFmtId="0" fontId="161" fillId="0" borderId="0" xfId="500" applyNumberFormat="1" applyFont="1" applyFill="1" applyBorder="1" applyAlignment="1">
      <alignment vertical="center"/>
    </xf>
    <xf numFmtId="0" fontId="9" fillId="0" borderId="0" xfId="500" applyNumberFormat="1" applyFont="1" applyFill="1" applyBorder="1" applyAlignment="1">
      <alignment vertical="center"/>
    </xf>
    <xf numFmtId="0" fontId="124" fillId="39" borderId="20" xfId="0" applyFont="1" applyFill="1" applyBorder="1" applyAlignment="1">
      <alignment horizontal="left" vertical="center"/>
    </xf>
    <xf numFmtId="0" fontId="134" fillId="0" borderId="0" xfId="0" applyFont="1" applyAlignment="1"/>
    <xf numFmtId="0" fontId="170" fillId="0" borderId="0" xfId="0" applyFont="1" applyAlignment="1">
      <alignment horizontal="center" vertical="center"/>
    </xf>
    <xf numFmtId="165" fontId="134" fillId="0" borderId="0" xfId="424" applyNumberFormat="1" applyFont="1" applyAlignment="1"/>
    <xf numFmtId="165" fontId="171" fillId="0" borderId="0" xfId="424" applyNumberFormat="1" applyFont="1"/>
    <xf numFmtId="0" fontId="172" fillId="0" borderId="0" xfId="0" applyFont="1" applyBorder="1" applyAlignment="1">
      <alignment vertical="center"/>
    </xf>
    <xf numFmtId="165" fontId="170" fillId="0" borderId="0" xfId="424" applyNumberFormat="1" applyFont="1"/>
    <xf numFmtId="0" fontId="170" fillId="0" borderId="0" xfId="0" applyFont="1"/>
    <xf numFmtId="0" fontId="52" fillId="0" borderId="0" xfId="0" applyFont="1" applyAlignment="1"/>
    <xf numFmtId="165" fontId="52" fillId="0" borderId="0" xfId="424" applyNumberFormat="1" applyFont="1" applyAlignment="1"/>
    <xf numFmtId="0" fontId="131" fillId="0" borderId="0" xfId="0" applyFont="1" applyAlignment="1"/>
    <xf numFmtId="165" fontId="131" fillId="0" borderId="0" xfId="424" applyNumberFormat="1" applyFont="1" applyAlignment="1"/>
    <xf numFmtId="0" fontId="0" fillId="0" borderId="0" xfId="0" applyFont="1" applyAlignment="1">
      <alignment horizontal="center" vertical="center"/>
    </xf>
    <xf numFmtId="219" fontId="0" fillId="0" borderId="0" xfId="0" applyNumberFormat="1" applyFont="1" applyAlignment="1">
      <alignment horizontal="left"/>
    </xf>
    <xf numFmtId="165" fontId="170" fillId="0" borderId="0" xfId="424" applyNumberFormat="1" applyFont="1" applyAlignment="1">
      <alignment vertical="center"/>
    </xf>
    <xf numFmtId="165" fontId="52" fillId="0" borderId="0" xfId="424" applyNumberFormat="1" applyFont="1" applyFill="1" applyBorder="1"/>
    <xf numFmtId="165" fontId="173" fillId="0" borderId="0" xfId="424" applyNumberFormat="1" applyFont="1" applyFill="1" applyBorder="1" applyAlignment="1">
      <alignment vertical="center"/>
    </xf>
    <xf numFmtId="0" fontId="0" fillId="0" borderId="0" xfId="0" applyFont="1"/>
    <xf numFmtId="0" fontId="174" fillId="0" borderId="0" xfId="500" applyNumberFormat="1" applyFont="1" applyFill="1" applyBorder="1" applyAlignment="1"/>
    <xf numFmtId="0" fontId="175" fillId="0" borderId="0" xfId="0" applyFont="1" applyFill="1" applyBorder="1"/>
    <xf numFmtId="0" fontId="176" fillId="0" borderId="0" xfId="500" applyNumberFormat="1" applyFont="1" applyFill="1" applyBorder="1" applyAlignment="1"/>
    <xf numFmtId="165" fontId="174" fillId="0" borderId="0" xfId="424" applyNumberFormat="1" applyFont="1" applyFill="1" applyBorder="1" applyAlignment="1"/>
    <xf numFmtId="165" fontId="22" fillId="0" borderId="0" xfId="424" applyNumberFormat="1" applyFont="1" applyFill="1" applyBorder="1" applyAlignment="1"/>
    <xf numFmtId="165" fontId="176" fillId="0" borderId="0" xfId="424" applyNumberFormat="1" applyFont="1" applyFill="1" applyBorder="1"/>
    <xf numFmtId="165" fontId="176" fillId="0" borderId="0" xfId="424" applyNumberFormat="1" applyFont="1" applyFill="1" applyBorder="1" applyAlignment="1"/>
    <xf numFmtId="0" fontId="177" fillId="0" borderId="0" xfId="0" applyFont="1" applyFill="1" applyAlignment="1">
      <alignment horizontal="center" vertical="center"/>
    </xf>
    <xf numFmtId="14" fontId="177" fillId="0" borderId="0" xfId="498" applyNumberFormat="1" applyFont="1" applyFill="1" applyBorder="1" applyAlignment="1" applyProtection="1">
      <alignment horizontal="right"/>
      <protection hidden="1"/>
    </xf>
    <xf numFmtId="14" fontId="12" fillId="0" borderId="0" xfId="498" applyNumberFormat="1" applyFont="1" applyFill="1" applyBorder="1" applyAlignment="1" applyProtection="1">
      <alignment horizontal="center"/>
      <protection hidden="1"/>
    </xf>
    <xf numFmtId="165" fontId="177" fillId="0" borderId="0" xfId="424" applyNumberFormat="1" applyFont="1" applyFill="1" applyBorder="1" applyAlignment="1" applyProtection="1">
      <protection hidden="1"/>
    </xf>
    <xf numFmtId="165" fontId="5" fillId="0" borderId="0" xfId="424" applyNumberFormat="1" applyFont="1" applyFill="1" applyAlignment="1"/>
    <xf numFmtId="165" fontId="177" fillId="0" borderId="0" xfId="424" applyNumberFormat="1" applyFont="1" applyFill="1"/>
    <xf numFmtId="0" fontId="177" fillId="0" borderId="0" xfId="0" applyFont="1" applyFill="1"/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65" fontId="12" fillId="0" borderId="8" xfId="424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/>
    </xf>
    <xf numFmtId="165" fontId="12" fillId="0" borderId="8" xfId="424" applyNumberFormat="1" applyFont="1" applyFill="1" applyBorder="1" applyAlignment="1">
      <alignment vertical="center" wrapText="1"/>
    </xf>
    <xf numFmtId="0" fontId="12" fillId="0" borderId="0" xfId="0" applyFont="1" applyFill="1" applyAlignment="1">
      <alignment horizontal="center" vertical="center"/>
    </xf>
    <xf numFmtId="0" fontId="178" fillId="0" borderId="8" xfId="0" applyFont="1" applyFill="1" applyBorder="1" applyAlignment="1">
      <alignment horizontal="center" vertical="center"/>
    </xf>
    <xf numFmtId="0" fontId="178" fillId="0" borderId="13" xfId="0" applyFont="1" applyFill="1" applyBorder="1" applyAlignment="1">
      <alignment horizontal="center" vertical="center"/>
    </xf>
    <xf numFmtId="165" fontId="178" fillId="0" borderId="8" xfId="424" applyNumberFormat="1" applyFont="1" applyFill="1" applyBorder="1" applyAlignment="1">
      <alignment horizontal="center" vertical="center"/>
    </xf>
    <xf numFmtId="0" fontId="178" fillId="0" borderId="0" xfId="0" applyFont="1" applyFill="1" applyAlignment="1">
      <alignment horizontal="center" vertical="center"/>
    </xf>
    <xf numFmtId="0" fontId="179" fillId="0" borderId="8" xfId="0" applyFont="1" applyFill="1" applyBorder="1" applyAlignment="1">
      <alignment horizontal="center" vertical="center"/>
    </xf>
    <xf numFmtId="0" fontId="175" fillId="0" borderId="8" xfId="0" applyFont="1" applyFill="1" applyBorder="1" applyAlignment="1">
      <alignment horizontal="left" vertical="center"/>
    </xf>
    <xf numFmtId="0" fontId="175" fillId="0" borderId="8" xfId="0" applyFont="1" applyFill="1" applyBorder="1" applyAlignment="1">
      <alignment vertical="center" wrapText="1"/>
    </xf>
    <xf numFmtId="165" fontId="151" fillId="0" borderId="8" xfId="424" applyNumberFormat="1" applyFont="1" applyFill="1" applyBorder="1" applyAlignment="1">
      <alignment horizontal="center" vertical="center"/>
    </xf>
    <xf numFmtId="165" fontId="13" fillId="0" borderId="8" xfId="424" applyNumberFormat="1" applyFont="1" applyFill="1" applyBorder="1" applyAlignment="1">
      <alignment horizontal="center" vertical="center"/>
    </xf>
    <xf numFmtId="1" fontId="142" fillId="0" borderId="8" xfId="0" applyNumberFormat="1" applyFont="1" applyFill="1" applyBorder="1" applyAlignment="1">
      <alignment horizontal="center" vertical="center"/>
    </xf>
    <xf numFmtId="0" fontId="175" fillId="0" borderId="0" xfId="0" applyFont="1" applyFill="1" applyAlignment="1">
      <alignment vertical="center"/>
    </xf>
    <xf numFmtId="0" fontId="175" fillId="0" borderId="8" xfId="0" applyFont="1" applyFill="1" applyBorder="1" applyAlignment="1">
      <alignment horizontal="left" vertical="center" wrapText="1"/>
    </xf>
    <xf numFmtId="165" fontId="151" fillId="0" borderId="8" xfId="424" quotePrefix="1" applyNumberFormat="1" applyFont="1" applyFill="1" applyBorder="1" applyAlignment="1">
      <alignment horizontal="center" vertical="center"/>
    </xf>
    <xf numFmtId="1" fontId="142" fillId="0" borderId="8" xfId="0" quotePrefix="1" applyNumberFormat="1" applyFont="1" applyFill="1" applyBorder="1" applyAlignment="1">
      <alignment horizontal="center" vertical="center"/>
    </xf>
    <xf numFmtId="1" fontId="142" fillId="0" borderId="8" xfId="0" applyNumberFormat="1" applyFont="1" applyFill="1" applyBorder="1" applyAlignment="1">
      <alignment horizontal="left" vertical="center" wrapText="1"/>
    </xf>
    <xf numFmtId="1" fontId="142" fillId="0" borderId="8" xfId="0" applyNumberFormat="1" applyFont="1" applyFill="1" applyBorder="1" applyAlignment="1">
      <alignment horizontal="left" vertical="center"/>
    </xf>
    <xf numFmtId="0" fontId="142" fillId="0" borderId="8" xfId="0" applyFont="1" applyBorder="1" applyAlignment="1"/>
    <xf numFmtId="0" fontId="175" fillId="0" borderId="8" xfId="0" applyFont="1" applyFill="1" applyBorder="1" applyAlignment="1">
      <alignment vertical="center"/>
    </xf>
    <xf numFmtId="0" fontId="180" fillId="0" borderId="0" xfId="0" applyFont="1" applyFill="1" applyAlignment="1">
      <alignment horizontal="center" vertical="center"/>
    </xf>
    <xf numFmtId="219" fontId="124" fillId="0" borderId="0" xfId="501" applyNumberFormat="1" applyFont="1" applyFill="1" applyAlignment="1">
      <alignment horizontal="center" vertical="center"/>
    </xf>
    <xf numFmtId="0" fontId="126" fillId="0" borderId="0" xfId="0" applyFont="1" applyFill="1" applyAlignment="1">
      <alignment vertical="center"/>
    </xf>
    <xf numFmtId="165" fontId="151" fillId="0" borderId="0" xfId="424" applyNumberFormat="1" applyFont="1" applyFill="1" applyAlignment="1">
      <alignment horizontal="center" vertical="center"/>
    </xf>
    <xf numFmtId="165" fontId="13" fillId="0" borderId="0" xfId="424" applyNumberFormat="1" applyFont="1" applyFill="1" applyAlignment="1">
      <alignment horizontal="center" vertical="center"/>
    </xf>
    <xf numFmtId="1" fontId="142" fillId="0" borderId="0" xfId="0" applyNumberFormat="1" applyFont="1" applyFill="1" applyAlignment="1">
      <alignment horizontal="center" vertical="center"/>
    </xf>
    <xf numFmtId="165" fontId="134" fillId="0" borderId="0" xfId="424" applyNumberFormat="1" applyFont="1" applyFill="1" applyAlignment="1">
      <alignment vertical="center"/>
    </xf>
    <xf numFmtId="0" fontId="181" fillId="0" borderId="0" xfId="0" applyFont="1" applyFill="1" applyAlignment="1">
      <alignment vertical="center"/>
    </xf>
    <xf numFmtId="219" fontId="182" fillId="0" borderId="0" xfId="0" applyNumberFormat="1" applyFont="1" applyFill="1" applyBorder="1" applyAlignment="1">
      <alignment horizontal="center"/>
    </xf>
    <xf numFmtId="0" fontId="182" fillId="0" borderId="0" xfId="0" applyFont="1" applyFill="1" applyAlignment="1">
      <alignment vertical="center"/>
    </xf>
    <xf numFmtId="165" fontId="181" fillId="0" borderId="0" xfId="424" applyNumberFormat="1" applyFont="1" applyFill="1" applyAlignment="1">
      <alignment vertical="center"/>
    </xf>
    <xf numFmtId="219" fontId="52" fillId="0" borderId="0" xfId="0" applyNumberFormat="1" applyFont="1" applyFill="1" applyBorder="1" applyAlignment="1">
      <alignment horizontal="center"/>
    </xf>
    <xf numFmtId="219" fontId="124" fillId="0" borderId="0" xfId="0" applyNumberFormat="1" applyFont="1" applyFill="1" applyBorder="1" applyAlignment="1">
      <alignment horizontal="center"/>
    </xf>
    <xf numFmtId="0" fontId="179" fillId="0" borderId="0" xfId="0" applyFont="1" applyFill="1" applyAlignment="1">
      <alignment horizontal="center" vertical="center"/>
    </xf>
    <xf numFmtId="0" fontId="175" fillId="0" borderId="0" xfId="0" applyFont="1" applyFill="1" applyAlignment="1">
      <alignment horizontal="left" vertical="center"/>
    </xf>
    <xf numFmtId="165" fontId="151" fillId="0" borderId="0" xfId="424" applyNumberFormat="1" applyFont="1" applyFill="1" applyAlignment="1">
      <alignment vertical="center"/>
    </xf>
    <xf numFmtId="165" fontId="12" fillId="0" borderId="8" xfId="424" applyNumberFormat="1" applyFont="1" applyFill="1" applyBorder="1" applyAlignment="1">
      <alignment horizontal="center" vertical="center" wrapText="1"/>
    </xf>
    <xf numFmtId="165" fontId="166" fillId="0" borderId="0" xfId="424" applyNumberFormat="1" applyFont="1" applyAlignment="1"/>
    <xf numFmtId="0" fontId="172" fillId="0" borderId="0" xfId="0" applyFont="1" applyBorder="1" applyAlignment="1">
      <alignment vertical="center" wrapText="1"/>
    </xf>
    <xf numFmtId="165" fontId="183" fillId="0" borderId="0" xfId="424" applyNumberFormat="1" applyFont="1" applyAlignment="1"/>
    <xf numFmtId="0" fontId="184" fillId="0" borderId="0" xfId="0" applyFont="1" applyBorder="1" applyAlignment="1">
      <alignment vertical="center"/>
    </xf>
    <xf numFmtId="165" fontId="185" fillId="0" borderId="0" xfId="424" applyNumberFormat="1" applyFont="1" applyBorder="1" applyAlignment="1">
      <alignment horizontal="center" vertical="center"/>
    </xf>
    <xf numFmtId="165" fontId="186" fillId="0" borderId="0" xfId="424" applyNumberFormat="1" applyFont="1" applyAlignment="1"/>
    <xf numFmtId="165" fontId="187" fillId="0" borderId="0" xfId="424" applyNumberFormat="1" applyFont="1" applyAlignment="1">
      <alignment vertical="center"/>
    </xf>
    <xf numFmtId="165" fontId="188" fillId="0" borderId="0" xfId="424" applyNumberFormat="1" applyFont="1" applyAlignment="1">
      <alignment vertical="center"/>
    </xf>
    <xf numFmtId="165" fontId="176" fillId="0" borderId="0" xfId="424" applyNumberFormat="1" applyFont="1" applyFill="1" applyBorder="1" applyAlignment="1">
      <alignment wrapText="1"/>
    </xf>
    <xf numFmtId="165" fontId="189" fillId="0" borderId="0" xfId="424" applyNumberFormat="1" applyFont="1" applyFill="1" applyBorder="1" applyAlignment="1"/>
    <xf numFmtId="165" fontId="190" fillId="0" borderId="0" xfId="424" applyNumberFormat="1" applyFont="1" applyFill="1" applyBorder="1"/>
    <xf numFmtId="165" fontId="12" fillId="0" borderId="0" xfId="424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8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165" fontId="176" fillId="0" borderId="8" xfId="424" applyNumberFormat="1" applyFont="1" applyFill="1" applyBorder="1" applyAlignment="1">
      <alignment horizontal="center" vertical="center" wrapText="1"/>
    </xf>
    <xf numFmtId="1" fontId="176" fillId="0" borderId="8" xfId="0" applyNumberFormat="1" applyFont="1" applyFill="1" applyBorder="1" applyAlignment="1">
      <alignment horizontal="center" vertical="center" wrapText="1"/>
    </xf>
    <xf numFmtId="165" fontId="190" fillId="0" borderId="8" xfId="424" applyNumberFormat="1" applyFont="1" applyFill="1" applyBorder="1" applyAlignment="1">
      <alignment horizontal="center" vertical="center" wrapText="1"/>
    </xf>
    <xf numFmtId="1" fontId="190" fillId="0" borderId="8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5" fontId="191" fillId="0" borderId="8" xfId="424" applyNumberFormat="1" applyFont="1" applyFill="1" applyBorder="1" applyAlignment="1">
      <alignment horizontal="center" vertical="center"/>
    </xf>
    <xf numFmtId="165" fontId="191" fillId="0" borderId="8" xfId="424" applyNumberFormat="1" applyFont="1" applyFill="1" applyBorder="1" applyAlignment="1">
      <alignment horizontal="center" vertical="center" wrapText="1"/>
    </xf>
    <xf numFmtId="165" fontId="192" fillId="0" borderId="8" xfId="424" applyNumberFormat="1" applyFont="1" applyFill="1" applyBorder="1" applyAlignment="1">
      <alignment horizontal="center" vertical="center"/>
    </xf>
    <xf numFmtId="165" fontId="193" fillId="0" borderId="8" xfId="424" applyNumberFormat="1" applyFont="1" applyFill="1" applyBorder="1" applyAlignment="1">
      <alignment horizontal="center" vertical="center"/>
    </xf>
    <xf numFmtId="165" fontId="176" fillId="0" borderId="8" xfId="424" applyNumberFormat="1" applyFont="1" applyFill="1" applyBorder="1" applyAlignment="1">
      <alignment horizontal="center" vertical="center"/>
    </xf>
    <xf numFmtId="165" fontId="190" fillId="0" borderId="8" xfId="424" applyNumberFormat="1" applyFont="1" applyFill="1" applyBorder="1" applyAlignment="1">
      <alignment horizontal="center" vertical="center"/>
    </xf>
    <xf numFmtId="1" fontId="194" fillId="0" borderId="8" xfId="0" applyNumberFormat="1" applyFont="1" applyFill="1" applyBorder="1" applyAlignment="1">
      <alignment horizontal="left" vertical="center" wrapText="1"/>
    </xf>
    <xf numFmtId="0" fontId="142" fillId="0" borderId="8" xfId="0" applyFont="1" applyBorder="1" applyAlignment="1">
      <alignment wrapText="1"/>
    </xf>
    <xf numFmtId="0" fontId="194" fillId="0" borderId="8" xfId="0" applyFont="1" applyBorder="1" applyAlignment="1"/>
    <xf numFmtId="1" fontId="142" fillId="0" borderId="8" xfId="0" quotePrefix="1" applyNumberFormat="1" applyFont="1" applyFill="1" applyBorder="1" applyAlignment="1">
      <alignment horizontal="left" vertical="center" wrapText="1"/>
    </xf>
    <xf numFmtId="165" fontId="176" fillId="0" borderId="0" xfId="424" applyNumberFormat="1" applyFont="1" applyFill="1" applyAlignment="1">
      <alignment horizontal="center" vertical="center"/>
    </xf>
    <xf numFmtId="1" fontId="142" fillId="0" borderId="0" xfId="0" applyNumberFormat="1" applyFont="1" applyFill="1" applyAlignment="1">
      <alignment horizontal="center" vertical="center" wrapText="1"/>
    </xf>
    <xf numFmtId="165" fontId="190" fillId="0" borderId="0" xfId="424" applyNumberFormat="1" applyFont="1" applyFill="1" applyAlignment="1">
      <alignment horizontal="center" vertical="center"/>
    </xf>
    <xf numFmtId="1" fontId="194" fillId="0" borderId="0" xfId="0" applyNumberFormat="1" applyFont="1" applyFill="1" applyAlignment="1">
      <alignment horizontal="center" vertical="center"/>
    </xf>
    <xf numFmtId="165" fontId="12" fillId="0" borderId="0" xfId="424" applyNumberFormat="1" applyFont="1" applyFill="1" applyAlignment="1">
      <alignment horizontal="center" vertical="center"/>
    </xf>
    <xf numFmtId="165" fontId="166" fillId="0" borderId="0" xfId="424" applyNumberFormat="1" applyFont="1" applyFill="1" applyAlignment="1">
      <alignment vertical="center"/>
    </xf>
    <xf numFmtId="165" fontId="166" fillId="0" borderId="0" xfId="424" applyNumberFormat="1" applyFont="1" applyFill="1" applyAlignment="1">
      <alignment vertical="center" wrapText="1"/>
    </xf>
    <xf numFmtId="165" fontId="183" fillId="0" borderId="0" xfId="424" applyNumberFormat="1" applyFont="1" applyFill="1" applyAlignment="1">
      <alignment vertical="center"/>
    </xf>
    <xf numFmtId="165" fontId="124" fillId="0" borderId="0" xfId="424" applyNumberFormat="1" applyFont="1" applyFill="1" applyAlignment="1">
      <alignment horizontal="center" vertical="center"/>
    </xf>
    <xf numFmtId="0" fontId="195" fillId="0" borderId="20" xfId="0" applyFont="1" applyFill="1" applyBorder="1" applyAlignment="1">
      <alignment horizontal="left" vertical="center"/>
    </xf>
    <xf numFmtId="49" fontId="196" fillId="0" borderId="8" xfId="0" applyNumberFormat="1" applyFont="1" applyFill="1" applyBorder="1" applyAlignment="1">
      <alignment vertical="center"/>
    </xf>
    <xf numFmtId="219" fontId="197" fillId="0" borderId="8" xfId="0" applyNumberFormat="1" applyFont="1" applyFill="1" applyBorder="1" applyAlignment="1">
      <alignment vertical="center"/>
    </xf>
    <xf numFmtId="0" fontId="200" fillId="0" borderId="13" xfId="0" applyFont="1" applyFill="1" applyBorder="1" applyAlignment="1">
      <alignment horizontal="center" vertical="center"/>
    </xf>
    <xf numFmtId="0" fontId="195" fillId="0" borderId="47" xfId="0" applyFont="1" applyFill="1" applyBorder="1" applyAlignment="1">
      <alignment horizontal="left" vertical="center"/>
    </xf>
    <xf numFmtId="49" fontId="196" fillId="0" borderId="16" xfId="0" applyNumberFormat="1" applyFont="1" applyFill="1" applyBorder="1" applyAlignment="1">
      <alignment vertical="center"/>
    </xf>
    <xf numFmtId="219" fontId="197" fillId="0" borderId="16" xfId="0" applyNumberFormat="1" applyFont="1" applyFill="1" applyBorder="1" applyAlignment="1">
      <alignment vertical="center"/>
    </xf>
    <xf numFmtId="0" fontId="200" fillId="0" borderId="48" xfId="0" applyFont="1" applyFill="1" applyBorder="1" applyAlignment="1">
      <alignment horizontal="center" vertical="center"/>
    </xf>
    <xf numFmtId="165" fontId="196" fillId="0" borderId="8" xfId="424" applyNumberFormat="1" applyFont="1" applyFill="1" applyBorder="1" applyAlignment="1">
      <alignment vertical="center"/>
    </xf>
    <xf numFmtId="0" fontId="198" fillId="0" borderId="8" xfId="0" applyFont="1" applyFill="1" applyBorder="1" applyAlignment="1">
      <alignment horizontal="left" vertical="center" wrapText="1"/>
    </xf>
    <xf numFmtId="0" fontId="198" fillId="0" borderId="8" xfId="0" applyFont="1" applyFill="1" applyBorder="1" applyAlignment="1">
      <alignment horizontal="left" vertical="center"/>
    </xf>
    <xf numFmtId="165" fontId="199" fillId="0" borderId="8" xfId="424" applyNumberFormat="1" applyFont="1" applyFill="1" applyBorder="1" applyAlignment="1">
      <alignment vertical="center"/>
    </xf>
    <xf numFmtId="0" fontId="199" fillId="0" borderId="8" xfId="0" applyNumberFormat="1" applyFont="1" applyFill="1" applyBorder="1" applyAlignment="1">
      <alignment horizontal="left" vertical="center"/>
    </xf>
    <xf numFmtId="0" fontId="200" fillId="0" borderId="8" xfId="0" applyFont="1" applyFill="1" applyBorder="1" applyAlignment="1">
      <alignment horizontal="left" vertical="center"/>
    </xf>
    <xf numFmtId="165" fontId="156" fillId="39" borderId="8" xfId="424" quotePrefix="1" applyNumberFormat="1" applyFont="1" applyFill="1" applyBorder="1" applyAlignment="1">
      <alignment horizontal="center" vertical="center"/>
    </xf>
    <xf numFmtId="0" fontId="156" fillId="37" borderId="8" xfId="0" applyFont="1" applyFill="1" applyBorder="1" applyAlignment="1">
      <alignment horizontal="left" vertical="center" wrapText="1"/>
    </xf>
    <xf numFmtId="0" fontId="156" fillId="37" borderId="8" xfId="0" applyNumberFormat="1" applyFont="1" applyFill="1" applyBorder="1" applyAlignment="1">
      <alignment horizontal="left" vertical="center" wrapText="1"/>
    </xf>
    <xf numFmtId="0" fontId="156" fillId="37" borderId="8" xfId="0" applyNumberFormat="1" applyFont="1" applyFill="1" applyBorder="1" applyAlignment="1">
      <alignment horizontal="left" vertical="center"/>
    </xf>
    <xf numFmtId="219" fontId="156" fillId="37" borderId="8" xfId="0" applyNumberFormat="1" applyFont="1" applyFill="1" applyBorder="1" applyAlignment="1">
      <alignment horizontal="left" vertical="center"/>
    </xf>
    <xf numFmtId="165" fontId="196" fillId="0" borderId="16" xfId="424" applyNumberFormat="1" applyFont="1" applyFill="1" applyBorder="1" applyAlignment="1">
      <alignment vertical="center"/>
    </xf>
    <xf numFmtId="0" fontId="198" fillId="0" borderId="16" xfId="0" applyFont="1" applyFill="1" applyBorder="1" applyAlignment="1">
      <alignment horizontal="left" vertical="center" wrapText="1"/>
    </xf>
    <xf numFmtId="0" fontId="198" fillId="0" borderId="16" xfId="0" applyFont="1" applyFill="1" applyBorder="1" applyAlignment="1">
      <alignment horizontal="left" vertical="center"/>
    </xf>
    <xf numFmtId="165" fontId="199" fillId="0" borderId="16" xfId="424" applyNumberFormat="1" applyFont="1" applyFill="1" applyBorder="1" applyAlignment="1">
      <alignment vertical="center"/>
    </xf>
    <xf numFmtId="0" fontId="199" fillId="0" borderId="16" xfId="0" applyNumberFormat="1" applyFont="1" applyFill="1" applyBorder="1" applyAlignment="1">
      <alignment horizontal="left" vertical="center"/>
    </xf>
    <xf numFmtId="0" fontId="200" fillId="0" borderId="16" xfId="0" applyFont="1" applyFill="1" applyBorder="1" applyAlignment="1">
      <alignment horizontal="left" vertical="center"/>
    </xf>
    <xf numFmtId="49" fontId="3" fillId="0" borderId="16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 wrapText="1"/>
    </xf>
    <xf numFmtId="0" fontId="138" fillId="0" borderId="22" xfId="0" quotePrefix="1" applyFont="1" applyFill="1" applyBorder="1" applyAlignment="1">
      <alignment horizontal="center" vertical="center"/>
    </xf>
    <xf numFmtId="0" fontId="138" fillId="0" borderId="18" xfId="0" quotePrefix="1" applyFont="1" applyFill="1" applyBorder="1" applyAlignment="1">
      <alignment horizontal="center" vertical="center"/>
    </xf>
    <xf numFmtId="0" fontId="138" fillId="0" borderId="49" xfId="0" quotePrefix="1" applyFont="1" applyFill="1" applyBorder="1" applyAlignment="1">
      <alignment horizontal="center" vertical="center"/>
    </xf>
    <xf numFmtId="0" fontId="138" fillId="0" borderId="18" xfId="0" quotePrefix="1" applyFont="1" applyFill="1" applyBorder="1" applyAlignment="1">
      <alignment horizontal="center" vertical="center" wrapText="1"/>
    </xf>
    <xf numFmtId="165" fontId="12" fillId="0" borderId="8" xfId="424" applyNumberFormat="1" applyFont="1" applyFill="1" applyBorder="1" applyAlignment="1">
      <alignment horizontal="center" vertical="center" wrapText="1"/>
    </xf>
    <xf numFmtId="165" fontId="12" fillId="0" borderId="8" xfId="424" applyNumberFormat="1" applyFont="1" applyFill="1" applyBorder="1" applyAlignment="1">
      <alignment horizontal="center" vertical="center" wrapText="1"/>
    </xf>
    <xf numFmtId="1" fontId="194" fillId="0" borderId="8" xfId="0" quotePrefix="1" applyNumberFormat="1" applyFont="1" applyFill="1" applyBorder="1" applyAlignment="1">
      <alignment horizontal="left" vertical="center" wrapText="1"/>
    </xf>
    <xf numFmtId="0" fontId="126" fillId="0" borderId="8" xfId="0" applyFont="1" applyFill="1" applyBorder="1" applyAlignment="1">
      <alignment vertical="center"/>
    </xf>
    <xf numFmtId="165" fontId="134" fillId="0" borderId="8" xfId="424" applyNumberFormat="1" applyFont="1" applyFill="1" applyBorder="1" applyAlignment="1">
      <alignment vertical="center"/>
    </xf>
    <xf numFmtId="1" fontId="142" fillId="0" borderId="8" xfId="0" applyNumberFormat="1" applyFont="1" applyFill="1" applyBorder="1" applyAlignment="1">
      <alignment horizontal="center" vertical="center" wrapText="1"/>
    </xf>
    <xf numFmtId="0" fontId="182" fillId="0" borderId="0" xfId="0" applyFont="1" applyFill="1" applyAlignment="1">
      <alignment horizontal="left" vertical="center"/>
    </xf>
    <xf numFmtId="165" fontId="52" fillId="0" borderId="8" xfId="424" applyNumberFormat="1" applyFont="1" applyFill="1" applyBorder="1" applyAlignment="1">
      <alignment vertical="center"/>
    </xf>
    <xf numFmtId="0" fontId="52" fillId="37" borderId="8" xfId="0" applyNumberFormat="1" applyFont="1" applyFill="1" applyBorder="1" applyAlignment="1">
      <alignment horizontal="left" vertical="center" wrapText="1"/>
    </xf>
    <xf numFmtId="0" fontId="52" fillId="37" borderId="8" xfId="0" applyNumberFormat="1" applyFont="1" applyFill="1" applyBorder="1" applyAlignment="1">
      <alignment horizontal="left" vertical="center"/>
    </xf>
    <xf numFmtId="219" fontId="52" fillId="37" borderId="8" xfId="0" applyNumberFormat="1" applyFont="1" applyFill="1" applyBorder="1" applyAlignment="1">
      <alignment horizontal="left" vertical="center"/>
    </xf>
    <xf numFmtId="0" fontId="52" fillId="0" borderId="8" xfId="0" applyNumberFormat="1" applyFont="1" applyFill="1" applyBorder="1" applyAlignment="1">
      <alignment horizontal="left" vertical="center"/>
    </xf>
    <xf numFmtId="0" fontId="52" fillId="0" borderId="16" xfId="0" applyNumberFormat="1" applyFont="1" applyFill="1" applyBorder="1" applyAlignment="1">
      <alignment horizontal="left" vertical="center"/>
    </xf>
    <xf numFmtId="0" fontId="155" fillId="0" borderId="16" xfId="0" applyFont="1" applyFill="1" applyBorder="1" applyAlignment="1">
      <alignment horizontal="left" vertical="center" wrapText="1"/>
    </xf>
    <xf numFmtId="0" fontId="155" fillId="0" borderId="16" xfId="0" applyFont="1" applyFill="1" applyBorder="1" applyAlignment="1">
      <alignment horizontal="left" vertical="center"/>
    </xf>
    <xf numFmtId="165" fontId="52" fillId="0" borderId="16" xfId="424" applyNumberFormat="1" applyFont="1" applyFill="1" applyBorder="1" applyAlignment="1">
      <alignment vertical="center"/>
    </xf>
    <xf numFmtId="0" fontId="52" fillId="37" borderId="16" xfId="0" applyFont="1" applyFill="1" applyBorder="1" applyAlignment="1">
      <alignment horizontal="left" vertical="center" wrapText="1"/>
    </xf>
    <xf numFmtId="0" fontId="52" fillId="37" borderId="16" xfId="0" applyNumberFormat="1" applyFont="1" applyFill="1" applyBorder="1" applyAlignment="1">
      <alignment horizontal="left" vertical="center" wrapText="1"/>
    </xf>
    <xf numFmtId="0" fontId="52" fillId="37" borderId="16" xfId="0" applyNumberFormat="1" applyFont="1" applyFill="1" applyBorder="1" applyAlignment="1">
      <alignment horizontal="left" vertical="center"/>
    </xf>
    <xf numFmtId="219" fontId="52" fillId="37" borderId="16" xfId="0" applyNumberFormat="1" applyFont="1" applyFill="1" applyBorder="1" applyAlignment="1">
      <alignment horizontal="left" vertical="center"/>
    </xf>
    <xf numFmtId="0" fontId="157" fillId="0" borderId="16" xfId="0" applyFont="1" applyFill="1" applyBorder="1" applyAlignment="1">
      <alignment horizontal="left" vertical="center"/>
    </xf>
    <xf numFmtId="0" fontId="157" fillId="0" borderId="48" xfId="0" applyFont="1" applyFill="1" applyBorder="1" applyAlignment="1">
      <alignment horizontal="center" vertical="center"/>
    </xf>
    <xf numFmtId="0" fontId="135" fillId="0" borderId="16" xfId="0" applyFont="1" applyFill="1" applyBorder="1" applyAlignment="1">
      <alignment horizontal="left" vertical="center"/>
    </xf>
    <xf numFmtId="165" fontId="135" fillId="0" borderId="16" xfId="424" applyNumberFormat="1" applyFont="1" applyFill="1" applyBorder="1" applyAlignment="1">
      <alignment vertical="center"/>
    </xf>
    <xf numFmtId="165" fontId="135" fillId="0" borderId="8" xfId="424" applyNumberFormat="1" applyFont="1" applyFill="1" applyBorder="1" applyAlignment="1">
      <alignment vertical="center"/>
    </xf>
    <xf numFmtId="0" fontId="52" fillId="39" borderId="8" xfId="0" applyFont="1" applyFill="1" applyBorder="1" applyAlignment="1">
      <alignment vertical="center" wrapText="1"/>
    </xf>
    <xf numFmtId="0" fontId="52" fillId="40" borderId="8" xfId="0" applyFont="1" applyFill="1" applyBorder="1" applyAlignment="1">
      <alignment horizontal="center" vertical="center"/>
    </xf>
    <xf numFmtId="0" fontId="52" fillId="40" borderId="8" xfId="0" applyFont="1" applyFill="1" applyBorder="1" applyAlignment="1">
      <alignment horizontal="left" vertical="center" wrapText="1"/>
    </xf>
    <xf numFmtId="0" fontId="52" fillId="40" borderId="8" xfId="0" applyFont="1" applyFill="1" applyBorder="1" applyAlignment="1">
      <alignment vertical="center" wrapText="1"/>
    </xf>
    <xf numFmtId="0" fontId="52" fillId="40" borderId="8" xfId="0" applyFont="1" applyFill="1" applyBorder="1" applyAlignment="1">
      <alignment vertical="center"/>
    </xf>
    <xf numFmtId="0" fontId="52" fillId="40" borderId="8" xfId="0" applyFont="1" applyFill="1" applyBorder="1" applyAlignment="1">
      <alignment horizontal="left" vertical="center"/>
    </xf>
    <xf numFmtId="49" fontId="52" fillId="40" borderId="8" xfId="0" applyNumberFormat="1" applyFont="1" applyFill="1" applyBorder="1" applyAlignment="1">
      <alignment vertical="center"/>
    </xf>
    <xf numFmtId="219" fontId="52" fillId="40" borderId="8" xfId="0" applyNumberFormat="1" applyFont="1" applyFill="1" applyBorder="1" applyAlignment="1">
      <alignment horizontal="left" vertical="center"/>
    </xf>
    <xf numFmtId="165" fontId="52" fillId="40" borderId="8" xfId="424" applyNumberFormat="1" applyFont="1" applyFill="1" applyBorder="1" applyAlignment="1">
      <alignment horizontal="left" vertical="center"/>
    </xf>
    <xf numFmtId="1" fontId="190" fillId="0" borderId="0" xfId="0" applyNumberFormat="1" applyFont="1" applyFill="1" applyAlignment="1">
      <alignment horizontal="center" vertical="center"/>
    </xf>
    <xf numFmtId="0" fontId="167" fillId="0" borderId="8" xfId="0" applyFont="1" applyFill="1" applyBorder="1" applyAlignment="1">
      <alignment vertical="center" wrapText="1"/>
    </xf>
    <xf numFmtId="14" fontId="135" fillId="0" borderId="8" xfId="0" applyNumberFormat="1" applyFont="1" applyFill="1" applyBorder="1" applyAlignment="1">
      <alignment vertical="center"/>
    </xf>
    <xf numFmtId="0" fontId="124" fillId="37" borderId="8" xfId="0" applyFont="1" applyFill="1" applyBorder="1" applyAlignment="1">
      <alignment horizontal="left" vertical="center" wrapText="1"/>
    </xf>
    <xf numFmtId="0" fontId="124" fillId="43" borderId="8" xfId="0" applyFont="1" applyFill="1" applyBorder="1" applyAlignment="1">
      <alignment horizontal="left" vertical="center" wrapText="1"/>
    </xf>
    <xf numFmtId="0" fontId="124" fillId="0" borderId="8" xfId="0" applyFont="1" applyFill="1" applyBorder="1" applyAlignment="1">
      <alignment horizontal="left" vertical="center" wrapText="1"/>
    </xf>
    <xf numFmtId="0" fontId="124" fillId="40" borderId="8" xfId="0" applyFont="1" applyFill="1" applyBorder="1" applyAlignment="1">
      <alignment horizontal="left" vertical="center" wrapText="1"/>
    </xf>
    <xf numFmtId="0" fontId="124" fillId="39" borderId="8" xfId="0" applyFont="1" applyFill="1" applyBorder="1" applyAlignment="1">
      <alignment horizontal="left" vertical="center" wrapText="1"/>
    </xf>
    <xf numFmtId="0" fontId="131" fillId="39" borderId="8" xfId="0" applyFont="1" applyFill="1" applyBorder="1" applyAlignment="1">
      <alignment vertical="center" wrapText="1"/>
    </xf>
    <xf numFmtId="0" fontId="131" fillId="39" borderId="8" xfId="0" applyFont="1" applyFill="1" applyBorder="1" applyAlignment="1">
      <alignment vertical="center"/>
    </xf>
    <xf numFmtId="219" fontId="52" fillId="39" borderId="8" xfId="424" applyNumberFormat="1" applyFont="1" applyFill="1" applyBorder="1" applyAlignment="1">
      <alignment vertical="center"/>
    </xf>
    <xf numFmtId="0" fontId="135" fillId="39" borderId="8" xfId="0" applyFont="1" applyFill="1" applyBorder="1" applyAlignment="1">
      <alignment vertical="center"/>
    </xf>
    <xf numFmtId="49" fontId="52" fillId="39" borderId="8" xfId="0" applyNumberFormat="1" applyFont="1" applyFill="1" applyBorder="1" applyAlignment="1">
      <alignment vertical="center"/>
    </xf>
    <xf numFmtId="0" fontId="167" fillId="39" borderId="8" xfId="0" applyFont="1" applyFill="1" applyBorder="1" applyAlignment="1">
      <alignment vertical="center" wrapText="1"/>
    </xf>
    <xf numFmtId="219" fontId="158" fillId="39" borderId="8" xfId="0" applyNumberFormat="1" applyFont="1" applyFill="1" applyBorder="1" applyAlignment="1">
      <alignment horizontal="left" vertical="center"/>
    </xf>
    <xf numFmtId="165" fontId="52" fillId="39" borderId="8" xfId="424" applyNumberFormat="1" applyFont="1" applyFill="1" applyBorder="1" applyAlignment="1">
      <alignment horizontal="left" vertical="center"/>
    </xf>
    <xf numFmtId="0" fontId="167" fillId="39" borderId="8" xfId="0" applyFont="1" applyFill="1" applyBorder="1" applyAlignment="1">
      <alignment vertical="center"/>
    </xf>
    <xf numFmtId="0" fontId="52" fillId="39" borderId="8" xfId="0" applyFont="1" applyFill="1" applyBorder="1" applyAlignment="1">
      <alignment vertical="center"/>
    </xf>
    <xf numFmtId="0" fontId="201" fillId="0" borderId="8" xfId="0" applyFont="1" applyFill="1" applyBorder="1" applyAlignment="1">
      <alignment horizontal="center" vertical="center"/>
    </xf>
    <xf numFmtId="0" fontId="203" fillId="0" borderId="8" xfId="0" applyFont="1" applyFill="1" applyBorder="1" applyAlignment="1">
      <alignment vertical="center" wrapText="1"/>
    </xf>
    <xf numFmtId="0" fontId="203" fillId="0" borderId="8" xfId="0" applyFont="1" applyFill="1" applyBorder="1" applyAlignment="1">
      <alignment vertical="center"/>
    </xf>
    <xf numFmtId="49" fontId="201" fillId="0" borderId="8" xfId="0" applyNumberFormat="1" applyFont="1" applyFill="1" applyBorder="1" applyAlignment="1">
      <alignment vertical="center"/>
    </xf>
    <xf numFmtId="219" fontId="205" fillId="0" borderId="8" xfId="0" applyNumberFormat="1" applyFont="1" applyFill="1" applyBorder="1" applyAlignment="1">
      <alignment horizontal="left" vertical="center"/>
    </xf>
    <xf numFmtId="165" fontId="206" fillId="0" borderId="8" xfId="424" applyNumberFormat="1" applyFont="1" applyFill="1" applyBorder="1" applyAlignment="1">
      <alignment horizontal="left" vertical="center"/>
    </xf>
    <xf numFmtId="0" fontId="202" fillId="0" borderId="8" xfId="0" applyFont="1" applyFill="1" applyBorder="1" applyAlignment="1">
      <alignment horizontal="left" vertical="center" wrapText="1"/>
    </xf>
    <xf numFmtId="0" fontId="204" fillId="0" borderId="8" xfId="0" applyFont="1" applyFill="1" applyBorder="1" applyAlignment="1">
      <alignment vertical="center" wrapText="1"/>
    </xf>
    <xf numFmtId="0" fontId="1" fillId="0" borderId="47" xfId="667" applyNumberFormat="1" applyFont="1" applyBorder="1" applyAlignment="1">
      <alignment horizontal="center" vertical="center" wrapText="1"/>
    </xf>
    <xf numFmtId="0" fontId="1" fillId="0" borderId="16" xfId="667" applyFont="1" applyBorder="1" applyAlignment="1">
      <alignment horizontal="center" vertical="center" wrapText="1"/>
    </xf>
    <xf numFmtId="165" fontId="207" fillId="0" borderId="16" xfId="668" applyNumberFormat="1" applyFont="1" applyBorder="1" applyAlignment="1">
      <alignment horizontal="center" vertical="center" wrapText="1"/>
    </xf>
    <xf numFmtId="165" fontId="1" fillId="0" borderId="16" xfId="668" applyNumberFormat="1" applyFont="1" applyBorder="1" applyAlignment="1">
      <alignment horizontal="center" vertical="center" wrapText="1"/>
    </xf>
    <xf numFmtId="165" fontId="141" fillId="0" borderId="16" xfId="668" applyNumberFormat="1" applyFont="1" applyBorder="1" applyAlignment="1">
      <alignment horizontal="center" vertical="center" wrapText="1"/>
    </xf>
    <xf numFmtId="165" fontId="141" fillId="0" borderId="8" xfId="668" applyNumberFormat="1" applyFont="1" applyBorder="1" applyAlignment="1">
      <alignment horizontal="center" vertical="center" wrapText="1"/>
    </xf>
    <xf numFmtId="219" fontId="134" fillId="0" borderId="8" xfId="424" applyNumberFormat="1" applyFont="1" applyFill="1" applyBorder="1" applyAlignment="1">
      <alignment vertical="center"/>
    </xf>
    <xf numFmtId="0" fontId="112" fillId="0" borderId="10" xfId="492" applyFont="1" applyFill="1" applyBorder="1" applyAlignment="1" applyProtection="1">
      <alignment horizontal="center" vertical="center"/>
      <protection hidden="1"/>
    </xf>
    <xf numFmtId="0" fontId="117" fillId="0" borderId="10" xfId="492" applyFont="1" applyFill="1" applyBorder="1" applyAlignment="1" applyProtection="1">
      <alignment horizontal="center" vertical="center"/>
      <protection hidden="1"/>
    </xf>
    <xf numFmtId="0" fontId="111" fillId="0" borderId="10" xfId="492" applyFont="1" applyFill="1" applyBorder="1" applyAlignment="1" applyProtection="1">
      <alignment horizontal="center" vertical="center"/>
      <protection hidden="1"/>
    </xf>
    <xf numFmtId="0" fontId="24" fillId="0" borderId="10" xfId="492" applyFont="1" applyFill="1" applyBorder="1" applyAlignment="1" applyProtection="1">
      <alignment horizontal="center" vertical="center"/>
      <protection hidden="1"/>
    </xf>
    <xf numFmtId="0" fontId="118" fillId="0" borderId="10" xfId="492" applyFont="1" applyFill="1" applyBorder="1" applyAlignment="1" applyProtection="1">
      <alignment horizontal="center" vertical="center"/>
      <protection hidden="1"/>
    </xf>
    <xf numFmtId="0" fontId="3" fillId="34" borderId="0" xfId="492" quotePrefix="1" applyNumberFormat="1" applyFont="1" applyFill="1" applyAlignment="1" applyProtection="1">
      <alignment horizontal="center" vertical="center"/>
      <protection locked="0"/>
    </xf>
    <xf numFmtId="0" fontId="109" fillId="0" borderId="0" xfId="492" applyFont="1" applyFill="1" applyBorder="1" applyAlignment="1" applyProtection="1">
      <alignment horizontal="left" vertical="center"/>
      <protection hidden="1"/>
    </xf>
    <xf numFmtId="0" fontId="109" fillId="0" borderId="0" xfId="492" applyFont="1" applyFill="1" applyBorder="1" applyAlignment="1" applyProtection="1">
      <alignment horizontal="right" vertical="center"/>
      <protection hidden="1"/>
    </xf>
    <xf numFmtId="165" fontId="12" fillId="39" borderId="16" xfId="424" applyNumberFormat="1" applyFont="1" applyFill="1" applyBorder="1" applyAlignment="1">
      <alignment horizontal="center" vertical="center" wrapText="1"/>
    </xf>
    <xf numFmtId="165" fontId="12" fillId="39" borderId="18" xfId="424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219" fontId="12" fillId="0" borderId="16" xfId="424" applyNumberFormat="1" applyFont="1" applyFill="1" applyBorder="1" applyAlignment="1">
      <alignment horizontal="center" vertical="center" wrapText="1"/>
    </xf>
    <xf numFmtId="219" fontId="12" fillId="0" borderId="18" xfId="424" applyNumberFormat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wrapText="1"/>
    </xf>
    <xf numFmtId="0" fontId="13" fillId="0" borderId="18" xfId="0" applyFont="1" applyFill="1" applyBorder="1" applyAlignment="1">
      <alignment horizontal="center" wrapText="1"/>
    </xf>
    <xf numFmtId="0" fontId="12" fillId="39" borderId="13" xfId="0" applyFont="1" applyFill="1" applyBorder="1" applyAlignment="1">
      <alignment horizontal="center"/>
    </xf>
    <xf numFmtId="0" fontId="12" fillId="39" borderId="6" xfId="0" applyFont="1" applyFill="1" applyBorder="1" applyAlignment="1">
      <alignment horizontal="center"/>
    </xf>
    <xf numFmtId="0" fontId="12" fillId="39" borderId="20" xfId="0" applyFont="1" applyFill="1" applyBorder="1" applyAlignment="1">
      <alignment horizontal="center"/>
    </xf>
    <xf numFmtId="0" fontId="124" fillId="39" borderId="48" xfId="0" applyFont="1" applyFill="1" applyBorder="1" applyAlignment="1">
      <alignment horizontal="center" vertical="center"/>
    </xf>
    <xf numFmtId="0" fontId="124" fillId="39" borderId="46" xfId="0" applyFont="1" applyFill="1" applyBorder="1" applyAlignment="1">
      <alignment horizontal="center" vertical="center"/>
    </xf>
    <xf numFmtId="0" fontId="167" fillId="42" borderId="16" xfId="0" applyFont="1" applyFill="1" applyBorder="1" applyAlignment="1">
      <alignment horizontal="center" vertical="center"/>
    </xf>
    <xf numFmtId="0" fontId="3" fillId="39" borderId="8" xfId="0" applyFont="1" applyFill="1" applyBorder="1" applyAlignment="1">
      <alignment horizontal="center" vertical="center" wrapText="1"/>
    </xf>
    <xf numFmtId="49" fontId="3" fillId="38" borderId="13" xfId="0" applyNumberFormat="1" applyFont="1" applyFill="1" applyBorder="1" applyAlignment="1">
      <alignment horizontal="center" vertical="center" wrapText="1"/>
    </xf>
    <xf numFmtId="49" fontId="3" fillId="38" borderId="6" xfId="0" applyNumberFormat="1" applyFont="1" applyFill="1" applyBorder="1" applyAlignment="1">
      <alignment horizontal="center" vertical="center" wrapText="1"/>
    </xf>
    <xf numFmtId="49" fontId="3" fillId="38" borderId="20" xfId="0" applyNumberFormat="1" applyFont="1" applyFill="1" applyBorder="1" applyAlignment="1">
      <alignment horizontal="center" vertical="center" wrapText="1"/>
    </xf>
    <xf numFmtId="0" fontId="124" fillId="0" borderId="8" xfId="501" applyFont="1" applyFill="1" applyBorder="1" applyAlignment="1">
      <alignment horizontal="center" vertical="center" wrapText="1"/>
    </xf>
    <xf numFmtId="165" fontId="147" fillId="0" borderId="13" xfId="424" applyNumberFormat="1" applyFont="1" applyFill="1" applyBorder="1" applyAlignment="1">
      <alignment horizontal="left" vertical="center"/>
    </xf>
    <xf numFmtId="165" fontId="147" fillId="0" borderId="6" xfId="424" applyNumberFormat="1" applyFont="1" applyFill="1" applyBorder="1" applyAlignment="1">
      <alignment horizontal="left" vertical="center"/>
    </xf>
    <xf numFmtId="165" fontId="147" fillId="0" borderId="20" xfId="424" applyNumberFormat="1" applyFont="1" applyFill="1" applyBorder="1" applyAlignment="1">
      <alignment horizontal="left" vertical="center"/>
    </xf>
    <xf numFmtId="0" fontId="19" fillId="0" borderId="0" xfId="495" applyFont="1" applyFill="1" applyBorder="1" applyAlignment="1">
      <alignment horizontal="left" vertical="center"/>
    </xf>
    <xf numFmtId="0" fontId="124" fillId="0" borderId="16" xfId="502" applyFont="1" applyFill="1" applyBorder="1" applyAlignment="1" applyProtection="1">
      <alignment horizontal="center" vertical="center" wrapText="1"/>
      <protection locked="0"/>
    </xf>
    <xf numFmtId="0" fontId="124" fillId="0" borderId="18" xfId="502" applyFont="1" applyFill="1" applyBorder="1" applyAlignment="1" applyProtection="1">
      <alignment horizontal="center" vertical="center" wrapText="1"/>
      <protection locked="0"/>
    </xf>
    <xf numFmtId="0" fontId="5" fillId="0" borderId="0" xfId="501" applyFont="1" applyFill="1" applyAlignment="1">
      <alignment horizontal="center" vertical="center"/>
    </xf>
    <xf numFmtId="0" fontId="130" fillId="0" borderId="0" xfId="501" applyFont="1" applyFill="1" applyAlignment="1">
      <alignment horizontal="center" vertical="center"/>
    </xf>
    <xf numFmtId="0" fontId="130" fillId="0" borderId="0" xfId="0" applyFont="1" applyFill="1" applyAlignment="1">
      <alignment horizontal="center" vertical="center"/>
    </xf>
    <xf numFmtId="0" fontId="124" fillId="0" borderId="8" xfId="502" applyFont="1" applyFill="1" applyBorder="1" applyAlignment="1" applyProtection="1">
      <alignment horizontal="center" vertical="center"/>
      <protection locked="0"/>
    </xf>
    <xf numFmtId="0" fontId="147" fillId="0" borderId="13" xfId="502" applyFont="1" applyFill="1" applyBorder="1" applyAlignment="1" applyProtection="1">
      <alignment horizontal="center" vertical="center"/>
      <protection locked="0"/>
    </xf>
    <xf numFmtId="0" fontId="147" fillId="0" borderId="6" xfId="502" applyFont="1" applyFill="1" applyBorder="1" applyAlignment="1" applyProtection="1">
      <alignment horizontal="center" vertical="center"/>
      <protection locked="0"/>
    </xf>
    <xf numFmtId="0" fontId="147" fillId="0" borderId="20" xfId="502" applyFont="1" applyFill="1" applyBorder="1" applyAlignment="1" applyProtection="1">
      <alignment horizontal="center" vertical="center"/>
      <protection locked="0"/>
    </xf>
    <xf numFmtId="0" fontId="124" fillId="0" borderId="8" xfId="502" applyFont="1" applyFill="1" applyBorder="1" applyAlignment="1" applyProtection="1">
      <alignment horizontal="center" vertical="center" wrapText="1"/>
      <protection locked="0"/>
    </xf>
    <xf numFmtId="0" fontId="124" fillId="0" borderId="8" xfId="502" applyNumberFormat="1" applyFont="1" applyFill="1" applyBorder="1" applyAlignment="1" applyProtection="1">
      <alignment horizontal="center" vertical="center" wrapText="1"/>
      <protection locked="0"/>
    </xf>
    <xf numFmtId="0" fontId="124" fillId="0" borderId="47" xfId="502" applyFont="1" applyFill="1" applyBorder="1" applyAlignment="1" applyProtection="1">
      <alignment horizontal="center" vertical="center" wrapText="1"/>
      <protection locked="0"/>
    </xf>
    <xf numFmtId="0" fontId="124" fillId="0" borderId="22" xfId="502" applyFont="1" applyFill="1" applyBorder="1" applyAlignment="1" applyProtection="1">
      <alignment horizontal="center" vertical="center" wrapText="1"/>
      <protection locked="0"/>
    </xf>
    <xf numFmtId="0" fontId="5" fillId="0" borderId="8" xfId="502" applyFont="1" applyFill="1" applyBorder="1" applyAlignment="1" applyProtection="1">
      <alignment horizontal="center" vertical="center"/>
      <protection locked="0"/>
    </xf>
    <xf numFmtId="0" fontId="19" fillId="23" borderId="0" xfId="495" applyFont="1" applyFill="1" applyBorder="1" applyAlignment="1">
      <alignment horizontal="left"/>
    </xf>
    <xf numFmtId="0" fontId="5" fillId="31" borderId="0" xfId="501" applyFont="1" applyFill="1" applyAlignment="1">
      <alignment horizontal="center" vertical="center" wrapText="1"/>
    </xf>
    <xf numFmtId="0" fontId="5" fillId="0" borderId="0" xfId="50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0" xfId="502" applyFont="1" applyBorder="1" applyAlignment="1" applyProtection="1">
      <alignment horizontal="center"/>
      <protection locked="0"/>
    </xf>
    <xf numFmtId="0" fontId="5" fillId="0" borderId="8" xfId="502" applyFont="1" applyBorder="1" applyAlignment="1" applyProtection="1">
      <alignment horizontal="center" vertical="center" wrapText="1"/>
      <protection locked="0"/>
    </xf>
    <xf numFmtId="0" fontId="5" fillId="0" borderId="0" xfId="501" applyFont="1" applyAlignment="1">
      <alignment horizontal="center"/>
    </xf>
    <xf numFmtId="165" fontId="12" fillId="0" borderId="8" xfId="424" applyNumberFormat="1" applyFont="1" applyFill="1" applyBorder="1" applyAlignment="1">
      <alignment horizontal="center" vertical="center" wrapText="1"/>
    </xf>
    <xf numFmtId="0" fontId="12" fillId="39" borderId="8" xfId="0" applyFont="1" applyFill="1" applyBorder="1" applyAlignment="1">
      <alignment horizontal="center" vertical="center"/>
    </xf>
    <xf numFmtId="0" fontId="12" fillId="39" borderId="13" xfId="0" applyFont="1" applyFill="1" applyBorder="1" applyAlignment="1">
      <alignment horizontal="center" vertical="center"/>
    </xf>
    <xf numFmtId="0" fontId="12" fillId="39" borderId="6" xfId="0" applyFont="1" applyFill="1" applyBorder="1" applyAlignment="1">
      <alignment horizontal="center" vertical="center"/>
    </xf>
    <xf numFmtId="0" fontId="12" fillId="39" borderId="20" xfId="0" applyFont="1" applyFill="1" applyBorder="1" applyAlignment="1">
      <alignment horizontal="center" vertical="center"/>
    </xf>
    <xf numFmtId="165" fontId="176" fillId="39" borderId="13" xfId="424" applyNumberFormat="1" applyFont="1" applyFill="1" applyBorder="1" applyAlignment="1" applyProtection="1">
      <alignment horizontal="center"/>
      <protection hidden="1"/>
    </xf>
    <xf numFmtId="165" fontId="176" fillId="39" borderId="20" xfId="424" applyNumberFormat="1" applyFont="1" applyFill="1" applyBorder="1" applyAlignment="1" applyProtection="1">
      <alignment horizontal="center"/>
      <protection hidden="1"/>
    </xf>
    <xf numFmtId="165" fontId="190" fillId="38" borderId="13" xfId="424" applyNumberFormat="1" applyFont="1" applyFill="1" applyBorder="1" applyAlignment="1" applyProtection="1">
      <alignment horizontal="center"/>
      <protection hidden="1"/>
    </xf>
    <xf numFmtId="165" fontId="190" fillId="38" borderId="20" xfId="424" applyNumberFormat="1" applyFont="1" applyFill="1" applyBorder="1" applyAlignment="1" applyProtection="1">
      <alignment horizontal="center"/>
      <protection hidden="1"/>
    </xf>
    <xf numFmtId="165" fontId="12" fillId="42" borderId="16" xfId="424" applyNumberFormat="1" applyFont="1" applyFill="1" applyBorder="1" applyAlignment="1" applyProtection="1">
      <alignment horizontal="center" vertical="center" wrapText="1"/>
      <protection hidden="1"/>
    </xf>
    <xf numFmtId="165" fontId="12" fillId="42" borderId="18" xfId="424" applyNumberFormat="1" applyFont="1" applyFill="1" applyBorder="1" applyAlignment="1" applyProtection="1">
      <alignment horizontal="center" vertical="center" wrapText="1"/>
      <protection hidden="1"/>
    </xf>
    <xf numFmtId="165" fontId="12" fillId="41" borderId="13" xfId="424" applyNumberFormat="1" applyFont="1" applyFill="1" applyBorder="1" applyAlignment="1" applyProtection="1">
      <alignment horizontal="center"/>
      <protection hidden="1"/>
    </xf>
    <xf numFmtId="165" fontId="12" fillId="41" borderId="20" xfId="424" applyNumberFormat="1" applyFont="1" applyFill="1" applyBorder="1" applyAlignment="1" applyProtection="1">
      <alignment horizontal="center"/>
      <protection hidden="1"/>
    </xf>
    <xf numFmtId="0" fontId="135" fillId="0" borderId="8" xfId="0" applyNumberFormat="1" applyFont="1" applyFill="1" applyBorder="1" applyAlignment="1">
      <alignment vertical="center"/>
    </xf>
    <xf numFmtId="219" fontId="135" fillId="0" borderId="8" xfId="424" applyNumberFormat="1" applyFont="1" applyFill="1" applyBorder="1" applyAlignment="1">
      <alignment vertical="center"/>
    </xf>
  </cellXfs>
  <cellStyles count="669">
    <cellStyle name="_x0001_" xfId="1"/>
    <cellStyle name="," xfId="2"/>
    <cellStyle name="." xfId="3"/>
    <cellStyle name="??" xfId="4"/>
    <cellStyle name="?? [0.00]_ Att. 1- Cover" xfId="5"/>
    <cellStyle name="?? [0]" xfId="6"/>
    <cellStyle name="???? [0.00]_List-dwg" xfId="7"/>
    <cellStyle name="???????_Elec-12 Fin" xfId="8"/>
    <cellStyle name="????_List-dwg" xfId="9"/>
    <cellStyle name="???[0]_Book1" xfId="10"/>
    <cellStyle name="???_95" xfId="11"/>
    <cellStyle name="??[0]_BRE" xfId="12"/>
    <cellStyle name="??_ ??? ???? " xfId="13"/>
    <cellStyle name="?10" xfId="14"/>
    <cellStyle name="?13" xfId="15"/>
    <cellStyle name="_Book1" xfId="16"/>
    <cellStyle name="_Book1_1" xfId="17"/>
    <cellStyle name="_Book1_BC-QT-WB-dthao" xfId="18"/>
    <cellStyle name="_Book1_DT truong thinh phu" xfId="19"/>
    <cellStyle name="_Book1_TH KHAI TOAN THU THIEM cac tuyen TT noi" xfId="20"/>
    <cellStyle name="_DT truong thinh phu" xfId="21"/>
    <cellStyle name="_KT (2)" xfId="22"/>
    <cellStyle name="_KT (2)_1" xfId="23"/>
    <cellStyle name="_KT (2)_1_Lora-tungchau" xfId="24"/>
    <cellStyle name="_KT (2)_1_Qt-HT3PQ1(CauKho)" xfId="25"/>
    <cellStyle name="_KT (2)_1_Qt-HT3PQ1(CauKho)_Book1" xfId="26"/>
    <cellStyle name="_KT (2)_1_Qt-HT3PQ1(CauKho)_Don gia quy 3 nam 2003 - Ban Dien Luc" xfId="27"/>
    <cellStyle name="_KT (2)_1_Qt-HT3PQ1(CauKho)_NC-VL2-2003" xfId="28"/>
    <cellStyle name="_KT (2)_1_Qt-HT3PQ1(CauKho)_NC-VL2-2003_1" xfId="29"/>
    <cellStyle name="_KT (2)_1_Qt-HT3PQ1(CauKho)_XL4Test5" xfId="30"/>
    <cellStyle name="_KT (2)_2" xfId="31"/>
    <cellStyle name="_KT (2)_2_TG-TH" xfId="32"/>
    <cellStyle name="_KT (2)_2_TG-TH_BAO CAO KLCT PT2000" xfId="33"/>
    <cellStyle name="_KT (2)_2_TG-TH_BAO CAO PT2000" xfId="34"/>
    <cellStyle name="_KT (2)_2_TG-TH_BAO CAO PT2000_Book1" xfId="35"/>
    <cellStyle name="_KT (2)_2_TG-TH_Bao cao XDCB 2001 - T11 KH dieu chinh 20-11-THAI" xfId="36"/>
    <cellStyle name="_KT (2)_2_TG-TH_Book1" xfId="37"/>
    <cellStyle name="_KT (2)_2_TG-TH_Book1_1" xfId="38"/>
    <cellStyle name="_KT (2)_2_TG-TH_Book1_1_DanhMucDonGiaVTTB_Dien_TAM" xfId="39"/>
    <cellStyle name="_KT (2)_2_TG-TH_Book1_2" xfId="40"/>
    <cellStyle name="_KT (2)_2_TG-TH_Book1_3" xfId="41"/>
    <cellStyle name="_KT (2)_2_TG-TH_Book1_3_DT truong thinh phu" xfId="42"/>
    <cellStyle name="_KT (2)_2_TG-TH_Book1_3_XL4Test5" xfId="43"/>
    <cellStyle name="_KT (2)_2_TG-TH_Book1_DanhMucDonGiaVTTB_Dien_TAM" xfId="44"/>
    <cellStyle name="_KT (2)_2_TG-TH_Dcdtoan-bcnckt " xfId="45"/>
    <cellStyle name="_KT (2)_2_TG-TH_DN_MTP" xfId="46"/>
    <cellStyle name="_KT (2)_2_TG-TH_Dongia2-2003" xfId="47"/>
    <cellStyle name="_KT (2)_2_TG-TH_Dongia2-2003_DT truong thinh phu" xfId="48"/>
    <cellStyle name="_KT (2)_2_TG-TH_DT truong thinh phu" xfId="49"/>
    <cellStyle name="_KT (2)_2_TG-TH_DTCDT MR.2N110.HOCMON.TDTOAN.CCUNG" xfId="50"/>
    <cellStyle name="_KT (2)_2_TG-TH_Lora-tungchau" xfId="51"/>
    <cellStyle name="_KT (2)_2_TG-TH_moi" xfId="52"/>
    <cellStyle name="_KT (2)_2_TG-TH_PGIA-phieu tham tra Kho bac" xfId="53"/>
    <cellStyle name="_KT (2)_2_TG-TH_PT02-02" xfId="54"/>
    <cellStyle name="_KT (2)_2_TG-TH_PT02-02_Book1" xfId="55"/>
    <cellStyle name="_KT (2)_2_TG-TH_PT02-03" xfId="56"/>
    <cellStyle name="_KT (2)_2_TG-TH_PT02-03_Book1" xfId="57"/>
    <cellStyle name="_KT (2)_2_TG-TH_Qt-HT3PQ1(CauKho)" xfId="58"/>
    <cellStyle name="_KT (2)_2_TG-TH_Qt-HT3PQ1(CauKho)_Book1" xfId="59"/>
    <cellStyle name="_KT (2)_2_TG-TH_Qt-HT3PQ1(CauKho)_Don gia quy 3 nam 2003 - Ban Dien Luc" xfId="60"/>
    <cellStyle name="_KT (2)_2_TG-TH_Qt-HT3PQ1(CauKho)_NC-VL2-2003" xfId="61"/>
    <cellStyle name="_KT (2)_2_TG-TH_Qt-HT3PQ1(CauKho)_NC-VL2-2003_1" xfId="62"/>
    <cellStyle name="_KT (2)_2_TG-TH_Qt-HT3PQ1(CauKho)_XL4Test5" xfId="63"/>
    <cellStyle name="_KT (2)_2_TG-TH_Sheet2" xfId="64"/>
    <cellStyle name="_KT (2)_2_TG-TH_TMinhTC2010" xfId="65"/>
    <cellStyle name="_KT (2)_2_TG-TH_XL4Poppy" xfId="66"/>
    <cellStyle name="_KT (2)_2_TG-TH_XL4Test5" xfId="67"/>
    <cellStyle name="_KT (2)_3" xfId="68"/>
    <cellStyle name="_KT (2)_3_TG-TH" xfId="69"/>
    <cellStyle name="_KT (2)_3_TG-TH_Book1" xfId="70"/>
    <cellStyle name="_KT (2)_3_TG-TH_Book1_BC-QT-WB-dthao" xfId="71"/>
    <cellStyle name="_KT (2)_3_TG-TH_Lora-tungchau" xfId="72"/>
    <cellStyle name="_KT (2)_3_TG-TH_PERSONAL" xfId="73"/>
    <cellStyle name="_KT (2)_3_TG-TH_PERSONAL_HTQ.8 GD1" xfId="74"/>
    <cellStyle name="_KT (2)_3_TG-TH_PERSONAL_HTQ.8 GD1_Book1" xfId="75"/>
    <cellStyle name="_KT (2)_3_TG-TH_PERSONAL_HTQ.8 GD1_Don gia quy 3 nam 2003 - Ban Dien Luc" xfId="76"/>
    <cellStyle name="_KT (2)_3_TG-TH_PERSONAL_HTQ.8 GD1_NC-VL2-2003" xfId="77"/>
    <cellStyle name="_KT (2)_3_TG-TH_PERSONAL_HTQ.8 GD1_NC-VL2-2003_1" xfId="78"/>
    <cellStyle name="_KT (2)_3_TG-TH_PERSONAL_HTQ.8 GD1_XL4Test5" xfId="79"/>
    <cellStyle name="_KT (2)_3_TG-TH_PERSONAL_Tong hop KHCB 2001" xfId="80"/>
    <cellStyle name="_KT (2)_3_TG-TH_Qt-HT3PQ1(CauKho)" xfId="81"/>
    <cellStyle name="_KT (2)_3_TG-TH_Qt-HT3PQ1(CauKho)_Book1" xfId="82"/>
    <cellStyle name="_KT (2)_3_TG-TH_Qt-HT3PQ1(CauKho)_Don gia quy 3 nam 2003 - Ban Dien Luc" xfId="83"/>
    <cellStyle name="_KT (2)_3_TG-TH_Qt-HT3PQ1(CauKho)_NC-VL2-2003" xfId="84"/>
    <cellStyle name="_KT (2)_3_TG-TH_Qt-HT3PQ1(CauKho)_NC-VL2-2003_1" xfId="85"/>
    <cellStyle name="_KT (2)_3_TG-TH_Qt-HT3PQ1(CauKho)_XL4Test5" xfId="86"/>
    <cellStyle name="_KT (2)_3_TG-TH_TMinhTC2010" xfId="87"/>
    <cellStyle name="_KT (2)_4" xfId="88"/>
    <cellStyle name="_KT (2)_4_BAO CAO KLCT PT2000" xfId="89"/>
    <cellStyle name="_KT (2)_4_BAO CAO PT2000" xfId="90"/>
    <cellStyle name="_KT (2)_4_BAO CAO PT2000_Book1" xfId="91"/>
    <cellStyle name="_KT (2)_4_Bao cao XDCB 2001 - T11 KH dieu chinh 20-11-THAI" xfId="92"/>
    <cellStyle name="_KT (2)_4_Book1" xfId="93"/>
    <cellStyle name="_KT (2)_4_Book1_1" xfId="94"/>
    <cellStyle name="_KT (2)_4_Book1_1_DanhMucDonGiaVTTB_Dien_TAM" xfId="95"/>
    <cellStyle name="_KT (2)_4_Book1_2" xfId="96"/>
    <cellStyle name="_KT (2)_4_Book1_3" xfId="97"/>
    <cellStyle name="_KT (2)_4_Book1_3_DT truong thinh phu" xfId="98"/>
    <cellStyle name="_KT (2)_4_Book1_3_XL4Test5" xfId="99"/>
    <cellStyle name="_KT (2)_4_Book1_DanhMucDonGiaVTTB_Dien_TAM" xfId="100"/>
    <cellStyle name="_KT (2)_4_Dcdtoan-bcnckt " xfId="101"/>
    <cellStyle name="_KT (2)_4_DN_MTP" xfId="102"/>
    <cellStyle name="_KT (2)_4_Dongia2-2003" xfId="103"/>
    <cellStyle name="_KT (2)_4_Dongia2-2003_DT truong thinh phu" xfId="104"/>
    <cellStyle name="_KT (2)_4_DT truong thinh phu" xfId="105"/>
    <cellStyle name="_KT (2)_4_DTCDT MR.2N110.HOCMON.TDTOAN.CCUNG" xfId="106"/>
    <cellStyle name="_KT (2)_4_Lora-tungchau" xfId="107"/>
    <cellStyle name="_KT (2)_4_moi" xfId="108"/>
    <cellStyle name="_KT (2)_4_PGIA-phieu tham tra Kho bac" xfId="109"/>
    <cellStyle name="_KT (2)_4_PT02-02" xfId="110"/>
    <cellStyle name="_KT (2)_4_PT02-02_Book1" xfId="111"/>
    <cellStyle name="_KT (2)_4_PT02-03" xfId="112"/>
    <cellStyle name="_KT (2)_4_PT02-03_Book1" xfId="113"/>
    <cellStyle name="_KT (2)_4_Qt-HT3PQ1(CauKho)" xfId="114"/>
    <cellStyle name="_KT (2)_4_Qt-HT3PQ1(CauKho)_Book1" xfId="115"/>
    <cellStyle name="_KT (2)_4_Qt-HT3PQ1(CauKho)_Don gia quy 3 nam 2003 - Ban Dien Luc" xfId="116"/>
    <cellStyle name="_KT (2)_4_Qt-HT3PQ1(CauKho)_NC-VL2-2003" xfId="117"/>
    <cellStyle name="_KT (2)_4_Qt-HT3PQ1(CauKho)_NC-VL2-2003_1" xfId="118"/>
    <cellStyle name="_KT (2)_4_Qt-HT3PQ1(CauKho)_XL4Test5" xfId="119"/>
    <cellStyle name="_KT (2)_4_Sheet2" xfId="120"/>
    <cellStyle name="_KT (2)_4_TG-TH" xfId="121"/>
    <cellStyle name="_KT (2)_4_TMinhTC2010" xfId="122"/>
    <cellStyle name="_KT (2)_4_XL4Poppy" xfId="123"/>
    <cellStyle name="_KT (2)_4_XL4Test5" xfId="124"/>
    <cellStyle name="_KT (2)_5" xfId="125"/>
    <cellStyle name="_KT (2)_5_BAO CAO KLCT PT2000" xfId="126"/>
    <cellStyle name="_KT (2)_5_BAO CAO PT2000" xfId="127"/>
    <cellStyle name="_KT (2)_5_BAO CAO PT2000_Book1" xfId="128"/>
    <cellStyle name="_KT (2)_5_Bao cao XDCB 2001 - T11 KH dieu chinh 20-11-THAI" xfId="129"/>
    <cellStyle name="_KT (2)_5_Book1" xfId="130"/>
    <cellStyle name="_KT (2)_5_Book1_1" xfId="131"/>
    <cellStyle name="_KT (2)_5_Book1_1_DanhMucDonGiaVTTB_Dien_TAM" xfId="132"/>
    <cellStyle name="_KT (2)_5_Book1_2" xfId="133"/>
    <cellStyle name="_KT (2)_5_Book1_3" xfId="134"/>
    <cellStyle name="_KT (2)_5_Book1_3_DT truong thinh phu" xfId="135"/>
    <cellStyle name="_KT (2)_5_Book1_3_XL4Test5" xfId="136"/>
    <cellStyle name="_KT (2)_5_Book1_BC-QT-WB-dthao" xfId="137"/>
    <cellStyle name="_KT (2)_5_Book1_DanhMucDonGiaVTTB_Dien_TAM" xfId="138"/>
    <cellStyle name="_KT (2)_5_Dcdtoan-bcnckt " xfId="139"/>
    <cellStyle name="_KT (2)_5_DN_MTP" xfId="140"/>
    <cellStyle name="_KT (2)_5_Dongia2-2003" xfId="141"/>
    <cellStyle name="_KT (2)_5_Dongia2-2003_DT truong thinh phu" xfId="142"/>
    <cellStyle name="_KT (2)_5_DT truong thinh phu" xfId="143"/>
    <cellStyle name="_KT (2)_5_DTCDT MR.2N110.HOCMON.TDTOAN.CCUNG" xfId="144"/>
    <cellStyle name="_KT (2)_5_Lora-tungchau" xfId="145"/>
    <cellStyle name="_KT (2)_5_moi" xfId="146"/>
    <cellStyle name="_KT (2)_5_PGIA-phieu tham tra Kho bac" xfId="147"/>
    <cellStyle name="_KT (2)_5_PT02-02" xfId="148"/>
    <cellStyle name="_KT (2)_5_PT02-02_Book1" xfId="149"/>
    <cellStyle name="_KT (2)_5_PT02-03" xfId="150"/>
    <cellStyle name="_KT (2)_5_PT02-03_Book1" xfId="151"/>
    <cellStyle name="_KT (2)_5_Qt-HT3PQ1(CauKho)" xfId="152"/>
    <cellStyle name="_KT (2)_5_Qt-HT3PQ1(CauKho)_Book1" xfId="153"/>
    <cellStyle name="_KT (2)_5_Qt-HT3PQ1(CauKho)_Don gia quy 3 nam 2003 - Ban Dien Luc" xfId="154"/>
    <cellStyle name="_KT (2)_5_Qt-HT3PQ1(CauKho)_NC-VL2-2003" xfId="155"/>
    <cellStyle name="_KT (2)_5_Qt-HT3PQ1(CauKho)_NC-VL2-2003_1" xfId="156"/>
    <cellStyle name="_KT (2)_5_Qt-HT3PQ1(CauKho)_XL4Test5" xfId="157"/>
    <cellStyle name="_KT (2)_5_Sheet2" xfId="158"/>
    <cellStyle name="_KT (2)_5_TMinhTC2010" xfId="159"/>
    <cellStyle name="_KT (2)_5_XL4Poppy" xfId="160"/>
    <cellStyle name="_KT (2)_5_XL4Test5" xfId="161"/>
    <cellStyle name="_KT (2)_Book1" xfId="162"/>
    <cellStyle name="_KT (2)_Book1_BC-QT-WB-dthao" xfId="163"/>
    <cellStyle name="_KT (2)_Lora-tungchau" xfId="164"/>
    <cellStyle name="_KT (2)_PERSONAL" xfId="165"/>
    <cellStyle name="_KT (2)_PERSONAL_HTQ.8 GD1" xfId="166"/>
    <cellStyle name="_KT (2)_PERSONAL_HTQ.8 GD1_Book1" xfId="167"/>
    <cellStyle name="_KT (2)_PERSONAL_HTQ.8 GD1_Don gia quy 3 nam 2003 - Ban Dien Luc" xfId="168"/>
    <cellStyle name="_KT (2)_PERSONAL_HTQ.8 GD1_NC-VL2-2003" xfId="169"/>
    <cellStyle name="_KT (2)_PERSONAL_HTQ.8 GD1_NC-VL2-2003_1" xfId="170"/>
    <cellStyle name="_KT (2)_PERSONAL_HTQ.8 GD1_XL4Test5" xfId="171"/>
    <cellStyle name="_KT (2)_PERSONAL_Tong hop KHCB 2001" xfId="172"/>
    <cellStyle name="_KT (2)_Qt-HT3PQ1(CauKho)" xfId="173"/>
    <cellStyle name="_KT (2)_Qt-HT3PQ1(CauKho)_Book1" xfId="174"/>
    <cellStyle name="_KT (2)_Qt-HT3PQ1(CauKho)_Don gia quy 3 nam 2003 - Ban Dien Luc" xfId="175"/>
    <cellStyle name="_KT (2)_Qt-HT3PQ1(CauKho)_NC-VL2-2003" xfId="176"/>
    <cellStyle name="_KT (2)_Qt-HT3PQ1(CauKho)_NC-VL2-2003_1" xfId="177"/>
    <cellStyle name="_KT (2)_Qt-HT3PQ1(CauKho)_XL4Test5" xfId="178"/>
    <cellStyle name="_KT (2)_TG-TH" xfId="179"/>
    <cellStyle name="_KT (2)_TMinhTC2010" xfId="180"/>
    <cellStyle name="_KT_TG" xfId="181"/>
    <cellStyle name="_KT_TG_1" xfId="182"/>
    <cellStyle name="_KT_TG_1_BAO CAO KLCT PT2000" xfId="183"/>
    <cellStyle name="_KT_TG_1_BAO CAO PT2000" xfId="184"/>
    <cellStyle name="_KT_TG_1_BAO CAO PT2000_Book1" xfId="185"/>
    <cellStyle name="_KT_TG_1_Bao cao XDCB 2001 - T11 KH dieu chinh 20-11-THAI" xfId="186"/>
    <cellStyle name="_KT_TG_1_Book1" xfId="187"/>
    <cellStyle name="_KT_TG_1_Book1_1" xfId="188"/>
    <cellStyle name="_KT_TG_1_Book1_1_DanhMucDonGiaVTTB_Dien_TAM" xfId="189"/>
    <cellStyle name="_KT_TG_1_Book1_2" xfId="190"/>
    <cellStyle name="_KT_TG_1_Book1_3" xfId="191"/>
    <cellStyle name="_KT_TG_1_Book1_3_DT truong thinh phu" xfId="192"/>
    <cellStyle name="_KT_TG_1_Book1_3_XL4Test5" xfId="193"/>
    <cellStyle name="_KT_TG_1_Book1_BC-QT-WB-dthao" xfId="194"/>
    <cellStyle name="_KT_TG_1_Book1_DanhMucDonGiaVTTB_Dien_TAM" xfId="195"/>
    <cellStyle name="_KT_TG_1_Dcdtoan-bcnckt " xfId="196"/>
    <cellStyle name="_KT_TG_1_DN_MTP" xfId="197"/>
    <cellStyle name="_KT_TG_1_Dongia2-2003" xfId="198"/>
    <cellStyle name="_KT_TG_1_Dongia2-2003_DT truong thinh phu" xfId="199"/>
    <cellStyle name="_KT_TG_1_DT truong thinh phu" xfId="200"/>
    <cellStyle name="_KT_TG_1_DTCDT MR.2N110.HOCMON.TDTOAN.CCUNG" xfId="201"/>
    <cellStyle name="_KT_TG_1_Lora-tungchau" xfId="202"/>
    <cellStyle name="_KT_TG_1_moi" xfId="203"/>
    <cellStyle name="_KT_TG_1_PGIA-phieu tham tra Kho bac" xfId="204"/>
    <cellStyle name="_KT_TG_1_PT02-02" xfId="205"/>
    <cellStyle name="_KT_TG_1_PT02-02_Book1" xfId="206"/>
    <cellStyle name="_KT_TG_1_PT02-03" xfId="207"/>
    <cellStyle name="_KT_TG_1_PT02-03_Book1" xfId="208"/>
    <cellStyle name="_KT_TG_1_Qt-HT3PQ1(CauKho)" xfId="209"/>
    <cellStyle name="_KT_TG_1_Qt-HT3PQ1(CauKho)_Book1" xfId="210"/>
    <cellStyle name="_KT_TG_1_Qt-HT3PQ1(CauKho)_Don gia quy 3 nam 2003 - Ban Dien Luc" xfId="211"/>
    <cellStyle name="_KT_TG_1_Qt-HT3PQ1(CauKho)_NC-VL2-2003" xfId="212"/>
    <cellStyle name="_KT_TG_1_Qt-HT3PQ1(CauKho)_NC-VL2-2003_1" xfId="213"/>
    <cellStyle name="_KT_TG_1_Qt-HT3PQ1(CauKho)_XL4Test5" xfId="214"/>
    <cellStyle name="_KT_TG_1_Sheet2" xfId="215"/>
    <cellStyle name="_KT_TG_1_TMinhTC2010" xfId="216"/>
    <cellStyle name="_KT_TG_1_XL4Poppy" xfId="217"/>
    <cellStyle name="_KT_TG_1_XL4Test5" xfId="218"/>
    <cellStyle name="_KT_TG_2" xfId="219"/>
    <cellStyle name="_KT_TG_2_BAO CAO KLCT PT2000" xfId="220"/>
    <cellStyle name="_KT_TG_2_BAO CAO PT2000" xfId="221"/>
    <cellStyle name="_KT_TG_2_BAO CAO PT2000_Book1" xfId="222"/>
    <cellStyle name="_KT_TG_2_Bao cao XDCB 2001 - T11 KH dieu chinh 20-11-THAI" xfId="223"/>
    <cellStyle name="_KT_TG_2_Book1" xfId="224"/>
    <cellStyle name="_KT_TG_2_Book1_1" xfId="225"/>
    <cellStyle name="_KT_TG_2_Book1_1_DanhMucDonGiaVTTB_Dien_TAM" xfId="226"/>
    <cellStyle name="_KT_TG_2_Book1_2" xfId="227"/>
    <cellStyle name="_KT_TG_2_Book1_3" xfId="228"/>
    <cellStyle name="_KT_TG_2_Book1_3_DT truong thinh phu" xfId="229"/>
    <cellStyle name="_KT_TG_2_Book1_3_XL4Test5" xfId="230"/>
    <cellStyle name="_KT_TG_2_Book1_DanhMucDonGiaVTTB_Dien_TAM" xfId="231"/>
    <cellStyle name="_KT_TG_2_Dcdtoan-bcnckt " xfId="232"/>
    <cellStyle name="_KT_TG_2_DN_MTP" xfId="233"/>
    <cellStyle name="_KT_TG_2_Dongia2-2003" xfId="234"/>
    <cellStyle name="_KT_TG_2_Dongia2-2003_DT truong thinh phu" xfId="235"/>
    <cellStyle name="_KT_TG_2_DT truong thinh phu" xfId="236"/>
    <cellStyle name="_KT_TG_2_DTCDT MR.2N110.HOCMON.TDTOAN.CCUNG" xfId="237"/>
    <cellStyle name="_KT_TG_2_Lora-tungchau" xfId="238"/>
    <cellStyle name="_KT_TG_2_moi" xfId="239"/>
    <cellStyle name="_KT_TG_2_PGIA-phieu tham tra Kho bac" xfId="240"/>
    <cellStyle name="_KT_TG_2_PT02-02" xfId="241"/>
    <cellStyle name="_KT_TG_2_PT02-02_Book1" xfId="242"/>
    <cellStyle name="_KT_TG_2_PT02-03" xfId="243"/>
    <cellStyle name="_KT_TG_2_PT02-03_Book1" xfId="244"/>
    <cellStyle name="_KT_TG_2_Qt-HT3PQ1(CauKho)" xfId="245"/>
    <cellStyle name="_KT_TG_2_Qt-HT3PQ1(CauKho)_Book1" xfId="246"/>
    <cellStyle name="_KT_TG_2_Qt-HT3PQ1(CauKho)_Don gia quy 3 nam 2003 - Ban Dien Luc" xfId="247"/>
    <cellStyle name="_KT_TG_2_Qt-HT3PQ1(CauKho)_NC-VL2-2003" xfId="248"/>
    <cellStyle name="_KT_TG_2_Qt-HT3PQ1(CauKho)_NC-VL2-2003_1" xfId="249"/>
    <cellStyle name="_KT_TG_2_Qt-HT3PQ1(CauKho)_XL4Test5" xfId="250"/>
    <cellStyle name="_KT_TG_2_Sheet2" xfId="251"/>
    <cellStyle name="_KT_TG_2_TMinhTC2010" xfId="252"/>
    <cellStyle name="_KT_TG_2_XL4Poppy" xfId="253"/>
    <cellStyle name="_KT_TG_2_XL4Test5" xfId="254"/>
    <cellStyle name="_KT_TG_3" xfId="255"/>
    <cellStyle name="_KT_TG_4" xfId="256"/>
    <cellStyle name="_KT_TG_4_Lora-tungchau" xfId="257"/>
    <cellStyle name="_KT_TG_4_Qt-HT3PQ1(CauKho)" xfId="258"/>
    <cellStyle name="_KT_TG_4_Qt-HT3PQ1(CauKho)_Book1" xfId="259"/>
    <cellStyle name="_KT_TG_4_Qt-HT3PQ1(CauKho)_Don gia quy 3 nam 2003 - Ban Dien Luc" xfId="260"/>
    <cellStyle name="_KT_TG_4_Qt-HT3PQ1(CauKho)_NC-VL2-2003" xfId="261"/>
    <cellStyle name="_KT_TG_4_Qt-HT3PQ1(CauKho)_NC-VL2-2003_1" xfId="262"/>
    <cellStyle name="_KT_TG_4_Qt-HT3PQ1(CauKho)_XL4Test5" xfId="263"/>
    <cellStyle name="_Lora-tungchau" xfId="264"/>
    <cellStyle name="_PERSONAL" xfId="265"/>
    <cellStyle name="_PERSONAL_HTQ.8 GD1" xfId="266"/>
    <cellStyle name="_PERSONAL_HTQ.8 GD1_Book1" xfId="267"/>
    <cellStyle name="_PERSONAL_HTQ.8 GD1_Don gia quy 3 nam 2003 - Ban Dien Luc" xfId="268"/>
    <cellStyle name="_PERSONAL_HTQ.8 GD1_NC-VL2-2003" xfId="269"/>
    <cellStyle name="_PERSONAL_HTQ.8 GD1_NC-VL2-2003_1" xfId="270"/>
    <cellStyle name="_PERSONAL_HTQ.8 GD1_XL4Test5" xfId="271"/>
    <cellStyle name="_PERSONAL_Tong hop KHCB 2001" xfId="272"/>
    <cellStyle name="_Qt-HT3PQ1(CauKho)" xfId="273"/>
    <cellStyle name="_Qt-HT3PQ1(CauKho)_Book1" xfId="274"/>
    <cellStyle name="_Qt-HT3PQ1(CauKho)_Don gia quy 3 nam 2003 - Ban Dien Luc" xfId="275"/>
    <cellStyle name="_Qt-HT3PQ1(CauKho)_NC-VL2-2003" xfId="276"/>
    <cellStyle name="_Qt-HT3PQ1(CauKho)_NC-VL2-2003_1" xfId="277"/>
    <cellStyle name="_Qt-HT3PQ1(CauKho)_XL4Test5" xfId="278"/>
    <cellStyle name="_TG-TH" xfId="279"/>
    <cellStyle name="_TG-TH_1" xfId="280"/>
    <cellStyle name="_TG-TH_1_BAO CAO KLCT PT2000" xfId="281"/>
    <cellStyle name="_TG-TH_1_BAO CAO PT2000" xfId="282"/>
    <cellStyle name="_TG-TH_1_BAO CAO PT2000_Book1" xfId="283"/>
    <cellStyle name="_TG-TH_1_Bao cao XDCB 2001 - T11 KH dieu chinh 20-11-THAI" xfId="284"/>
    <cellStyle name="_TG-TH_1_Book1" xfId="285"/>
    <cellStyle name="_TG-TH_1_Book1_1" xfId="286"/>
    <cellStyle name="_TG-TH_1_Book1_1_DanhMucDonGiaVTTB_Dien_TAM" xfId="287"/>
    <cellStyle name="_TG-TH_1_Book1_2" xfId="288"/>
    <cellStyle name="_TG-TH_1_Book1_3" xfId="289"/>
    <cellStyle name="_TG-TH_1_Book1_3_DT truong thinh phu" xfId="290"/>
    <cellStyle name="_TG-TH_1_Book1_3_XL4Test5" xfId="291"/>
    <cellStyle name="_TG-TH_1_Book1_BC-QT-WB-dthao" xfId="292"/>
    <cellStyle name="_TG-TH_1_Book1_DanhMucDonGiaVTTB_Dien_TAM" xfId="293"/>
    <cellStyle name="_TG-TH_1_Dcdtoan-bcnckt " xfId="294"/>
    <cellStyle name="_TG-TH_1_DN_MTP" xfId="295"/>
    <cellStyle name="_TG-TH_1_Dongia2-2003" xfId="296"/>
    <cellStyle name="_TG-TH_1_Dongia2-2003_DT truong thinh phu" xfId="297"/>
    <cellStyle name="_TG-TH_1_DT truong thinh phu" xfId="298"/>
    <cellStyle name="_TG-TH_1_DTCDT MR.2N110.HOCMON.TDTOAN.CCUNG" xfId="299"/>
    <cellStyle name="_TG-TH_1_Lora-tungchau" xfId="300"/>
    <cellStyle name="_TG-TH_1_moi" xfId="301"/>
    <cellStyle name="_TG-TH_1_PGIA-phieu tham tra Kho bac" xfId="302"/>
    <cellStyle name="_TG-TH_1_PT02-02" xfId="303"/>
    <cellStyle name="_TG-TH_1_PT02-02_Book1" xfId="304"/>
    <cellStyle name="_TG-TH_1_PT02-03_Book1" xfId="305"/>
    <cellStyle name="_TG-TH_1_Qt-HT3PQ1(CauKho)" xfId="306"/>
    <cellStyle name="_TG-TH_1_Qt-HT3PQ1(CauKho)_Book1" xfId="307"/>
    <cellStyle name="_TG-TH_1_Qt-HT3PQ1(CauKho)_Don gia quy 3 nam 2003 - Ban Dien Luc" xfId="308"/>
    <cellStyle name="_TG-TH_1_Qt-HT3PQ1(CauKho)_NC-VL2-2003" xfId="309"/>
    <cellStyle name="_TG-TH_1_Qt-HT3PQ1(CauKho)_NC-VL2-2003_1" xfId="310"/>
    <cellStyle name="_TG-TH_1_Qt-HT3PQ1(CauKho)_XL4Test5" xfId="311"/>
    <cellStyle name="_TG-TH_1_Sheet2" xfId="312"/>
    <cellStyle name="_TG-TH_1_TMinhTC2010" xfId="313"/>
    <cellStyle name="_TG-TH_1_XL4Poppy" xfId="314"/>
    <cellStyle name="_TG-TH_1_XL4Test5" xfId="315"/>
    <cellStyle name="_TG-TH_2" xfId="316"/>
    <cellStyle name="_TG-TH_2_BAO CAO KLCT PT2000" xfId="317"/>
    <cellStyle name="_TG-TH_2_BAO CAO PT2000" xfId="318"/>
    <cellStyle name="_TG-TH_2_BAO CAO PT2000_Book1" xfId="319"/>
    <cellStyle name="_TG-TH_2_Bao cao XDCB 2001 - T11 KH dieu chinh 20-11-THAI" xfId="320"/>
    <cellStyle name="_TG-TH_2_Book1" xfId="321"/>
    <cellStyle name="_TG-TH_2_Book1_1" xfId="322"/>
    <cellStyle name="_TG-TH_2_Book1_1_DanhMucDonGiaVTTB_Dien_TAM" xfId="323"/>
    <cellStyle name="_TG-TH_2_Book1_2" xfId="324"/>
    <cellStyle name="_TG-TH_2_Book1_3" xfId="325"/>
    <cellStyle name="_TG-TH_2_Book1_3_DT truong thinh phu" xfId="326"/>
    <cellStyle name="_TG-TH_2_Book1_3_XL4Test5" xfId="327"/>
    <cellStyle name="_TG-TH_2_Book1_DanhMucDonGiaVTTB_Dien_TAM" xfId="328"/>
    <cellStyle name="_TG-TH_2_Dcdtoan-bcnckt " xfId="329"/>
    <cellStyle name="_TG-TH_2_DN_MTP" xfId="330"/>
    <cellStyle name="_TG-TH_2_Dongia2-2003" xfId="331"/>
    <cellStyle name="_TG-TH_2_Dongia2-2003_DT truong thinh phu" xfId="332"/>
    <cellStyle name="_TG-TH_2_DT truong thinh phu" xfId="333"/>
    <cellStyle name="_TG-TH_2_DTCDT MR.2N110.HOCMON.TDTOAN.CCUNG" xfId="334"/>
    <cellStyle name="_TG-TH_2_Lora-tungchau" xfId="335"/>
    <cellStyle name="_TG-TH_2_moi" xfId="336"/>
    <cellStyle name="_TG-TH_2_PGIA-phieu tham tra Kho bac" xfId="337"/>
    <cellStyle name="_TG-TH_2_PT02-02" xfId="338"/>
    <cellStyle name="_TG-TH_2_PT02-02_Book1" xfId="339"/>
    <cellStyle name="_TG-TH_2_PT02-03" xfId="340"/>
    <cellStyle name="_TG-TH_2_PT02-03_Book1" xfId="341"/>
    <cellStyle name="_TG-TH_2_Qt-HT3PQ1(CauKho)" xfId="342"/>
    <cellStyle name="_TG-TH_2_Qt-HT3PQ1(CauKho)_Book1" xfId="343"/>
    <cellStyle name="_TG-TH_2_Qt-HT3PQ1(CauKho)_Don gia quy 3 nam 2003 - Ban Dien Luc" xfId="344"/>
    <cellStyle name="_TG-TH_2_Qt-HT3PQ1(CauKho)_NC-VL2-2003" xfId="345"/>
    <cellStyle name="_TG-TH_2_Qt-HT3PQ1(CauKho)_NC-VL2-2003_1" xfId="346"/>
    <cellStyle name="_TG-TH_2_Qt-HT3PQ1(CauKho)_XL4Test5" xfId="347"/>
    <cellStyle name="_TG-TH_2_Sheet2" xfId="348"/>
    <cellStyle name="_TG-TH_2_TMinhTC2010" xfId="349"/>
    <cellStyle name="_TG-TH_2_XL4Poppy" xfId="350"/>
    <cellStyle name="_TG-TH_2_XL4Test5" xfId="351"/>
    <cellStyle name="_TG-TH_3" xfId="352"/>
    <cellStyle name="_TG-TH_3_Lora-tungchau" xfId="353"/>
    <cellStyle name="_TG-TH_3_Qt-HT3PQ1(CauKho)" xfId="354"/>
    <cellStyle name="_TG-TH_3_Qt-HT3PQ1(CauKho)_Book1" xfId="355"/>
    <cellStyle name="_TG-TH_3_Qt-HT3PQ1(CauKho)_Don gia quy 3 nam 2003 - Ban Dien Luc" xfId="356"/>
    <cellStyle name="_TG-TH_3_Qt-HT3PQ1(CauKho)_NC-VL2-2003" xfId="357"/>
    <cellStyle name="_TG-TH_3_Qt-HT3PQ1(CauKho)_NC-VL2-2003_1" xfId="358"/>
    <cellStyle name="_TG-TH_3_Qt-HT3PQ1(CauKho)_XL4Test5" xfId="359"/>
    <cellStyle name="_TG-TH_4" xfId="360"/>
    <cellStyle name="_TH KHAI TOAN THU THIEM cac tuyen TT noi" xfId="361"/>
    <cellStyle name="•W€_STDFOR" xfId="362"/>
    <cellStyle name="000," xfId="363"/>
    <cellStyle name="000,000" xfId="364"/>
    <cellStyle name="1" xfId="365"/>
    <cellStyle name="¹éºÐÀ²_      " xfId="366"/>
    <cellStyle name="2" xfId="367"/>
    <cellStyle name="20% - Accent1" xfId="368" builtinId="30" customBuiltin="1"/>
    <cellStyle name="20% - Accent2" xfId="369" builtinId="34" customBuiltin="1"/>
    <cellStyle name="20% - Accent3" xfId="370" builtinId="38" customBuiltin="1"/>
    <cellStyle name="20% - Accent4" xfId="371" builtinId="42" customBuiltin="1"/>
    <cellStyle name="20% - Accent5" xfId="372" builtinId="46" customBuiltin="1"/>
    <cellStyle name="20% - Accent6" xfId="373" builtinId="50" customBuiltin="1"/>
    <cellStyle name="3" xfId="374"/>
    <cellStyle name="4" xfId="375"/>
    <cellStyle name="40% - Accent1" xfId="376" builtinId="31" customBuiltin="1"/>
    <cellStyle name="40% - Accent2" xfId="377" builtinId="35" customBuiltin="1"/>
    <cellStyle name="40% - Accent3" xfId="378" builtinId="39" customBuiltin="1"/>
    <cellStyle name="40% - Accent4" xfId="379" builtinId="43" customBuiltin="1"/>
    <cellStyle name="40% - Accent5" xfId="380" builtinId="47" customBuiltin="1"/>
    <cellStyle name="40% - Accent6" xfId="381" builtinId="51" customBuiltin="1"/>
    <cellStyle name="60% - Accent1" xfId="382" builtinId="32" customBuiltin="1"/>
    <cellStyle name="60% - Accent2" xfId="383" builtinId="36" customBuiltin="1"/>
    <cellStyle name="60% - Accent3" xfId="384" builtinId="40" customBuiltin="1"/>
    <cellStyle name="60% - Accent4" xfId="385" builtinId="44" customBuiltin="1"/>
    <cellStyle name="60% - Accent5" xfId="386" builtinId="48" customBuiltin="1"/>
    <cellStyle name="60% - Accent6" xfId="387" builtinId="52" customBuiltin="1"/>
    <cellStyle name="Accent1" xfId="388" builtinId="29" customBuiltin="1"/>
    <cellStyle name="Accent2" xfId="389" builtinId="33" customBuiltin="1"/>
    <cellStyle name="Accent3" xfId="390" builtinId="37" customBuiltin="1"/>
    <cellStyle name="Accent4" xfId="391" builtinId="41" customBuiltin="1"/>
    <cellStyle name="Accent5" xfId="392" builtinId="45" customBuiltin="1"/>
    <cellStyle name="Accent6" xfId="393" builtinId="49" customBuiltin="1"/>
    <cellStyle name="ÅëÈ­ [0]_      " xfId="394"/>
    <cellStyle name="AeE­ [0]_INQUIRY ¿?¾÷AßAø " xfId="395"/>
    <cellStyle name="ÅëÈ­ [0]_L601CPT" xfId="396"/>
    <cellStyle name="ÅëÈ­_      " xfId="397"/>
    <cellStyle name="AeE­_INQUIRY ¿?¾÷AßAø " xfId="398"/>
    <cellStyle name="ÅëÈ­_L601CPT" xfId="399"/>
    <cellStyle name="ÄÞ¸¶ [0]_      " xfId="400"/>
    <cellStyle name="AÞ¸¶ [0]_INQUIRY ¿?¾÷AßAø " xfId="401"/>
    <cellStyle name="ÄÞ¸¶ [0]_L601CPT" xfId="402"/>
    <cellStyle name="ÄÞ¸¶_      " xfId="403"/>
    <cellStyle name="AÞ¸¶_INQUIRY ¿?¾÷AßAø " xfId="404"/>
    <cellStyle name="ÄÞ¸¶_L601CPT" xfId="405"/>
    <cellStyle name="AutoFormat Options" xfId="406"/>
    <cellStyle name="Bad" xfId="407" builtinId="27" customBuiltin="1"/>
    <cellStyle name="C?AØ_¿?¾÷CoE² " xfId="408"/>
    <cellStyle name="Ç¥ÁØ_      " xfId="409"/>
    <cellStyle name="C￥AØ_¿μ¾÷CoE² " xfId="410"/>
    <cellStyle name="Ç¥ÁØ_±¸¹Ì´ëÃ¥" xfId="411"/>
    <cellStyle name="Calc Currency (0)" xfId="412"/>
    <cellStyle name="Calc Currency (2)" xfId="413"/>
    <cellStyle name="Calc Percent (0)" xfId="414"/>
    <cellStyle name="Calc Percent (1)" xfId="415"/>
    <cellStyle name="Calc Percent (2)" xfId="416"/>
    <cellStyle name="Calc Units (0)" xfId="417"/>
    <cellStyle name="Calc Units (1)" xfId="418"/>
    <cellStyle name="Calc Units (2)" xfId="419"/>
    <cellStyle name="Calculation" xfId="420" builtinId="22" customBuiltin="1"/>
    <cellStyle name="category" xfId="421"/>
    <cellStyle name="Cerrency_Sheet2_XANGDAU" xfId="422"/>
    <cellStyle name="Check Cell" xfId="423" builtinId="23" customBuiltin="1"/>
    <cellStyle name="Comma" xfId="424" builtinId="3"/>
    <cellStyle name="Comma [00]" xfId="425"/>
    <cellStyle name="Comma [000,000]" xfId="426"/>
    <cellStyle name="Comma 000,000" xfId="427"/>
    <cellStyle name="Comma 10" xfId="668"/>
    <cellStyle name="Comma 2" xfId="428"/>
    <cellStyle name="Comma 2 2" xfId="429"/>
    <cellStyle name="Comma 2_Thang01" xfId="430"/>
    <cellStyle name="Comma 3" xfId="431"/>
    <cellStyle name="Comma 4" xfId="432"/>
    <cellStyle name="Comma 5" xfId="433"/>
    <cellStyle name="Comma 6" xfId="434"/>
    <cellStyle name="Comma0" xfId="435"/>
    <cellStyle name="Currency [00]" xfId="436"/>
    <cellStyle name="Currency 2" xfId="437"/>
    <cellStyle name="Currency0" xfId="438"/>
    <cellStyle name="Date" xfId="439"/>
    <cellStyle name="Date Short" xfId="440"/>
    <cellStyle name="Dezimal [0]_UXO VII" xfId="441"/>
    <cellStyle name="Dezimal_UXO VII" xfId="442"/>
    <cellStyle name="Enter Currency (0)" xfId="443"/>
    <cellStyle name="Enter Currency (2)" xfId="444"/>
    <cellStyle name="Enter Units (0)" xfId="445"/>
    <cellStyle name="Enter Units (1)" xfId="446"/>
    <cellStyle name="Enter Units (2)" xfId="447"/>
    <cellStyle name="Euro" xfId="448"/>
    <cellStyle name="Excel Built-in Normal" xfId="449"/>
    <cellStyle name="Explanatory Text" xfId="450" builtinId="53" customBuiltin="1"/>
    <cellStyle name="Fixed" xfId="451"/>
    <cellStyle name="Good" xfId="452" builtinId="26" customBuiltin="1"/>
    <cellStyle name="Grey" xfId="453"/>
    <cellStyle name="ha" xfId="454"/>
    <cellStyle name="HEADER" xfId="455"/>
    <cellStyle name="Header1" xfId="456"/>
    <cellStyle name="Header2" xfId="457"/>
    <cellStyle name="Heading 1" xfId="458" builtinId="16" customBuiltin="1"/>
    <cellStyle name="Heading 2" xfId="459" builtinId="17" customBuiltin="1"/>
    <cellStyle name="Heading 3" xfId="460" builtinId="18" customBuiltin="1"/>
    <cellStyle name="Heading 4" xfId="461" builtinId="19" customBuiltin="1"/>
    <cellStyle name="Heading1" xfId="462"/>
    <cellStyle name="Heading2" xfId="463"/>
    <cellStyle name="headoption" xfId="464"/>
    <cellStyle name="Hoa-Scholl" xfId="465"/>
    <cellStyle name="Hyperlink 2" xfId="466"/>
    <cellStyle name="Hyperlink_421 kim minh long 2011" xfId="467"/>
    <cellStyle name="i·0" xfId="468"/>
    <cellStyle name="Îáû÷íûé_ÏÄÍÃ" xfId="469"/>
    <cellStyle name="Input" xfId="470" builtinId="20" customBuiltin="1"/>
    <cellStyle name="Input [yellow]" xfId="471"/>
    <cellStyle name="Line" xfId="472"/>
    <cellStyle name="Link Currency (0)" xfId="473"/>
    <cellStyle name="Link Currency (2)" xfId="474"/>
    <cellStyle name="Link Units (0)" xfId="475"/>
    <cellStyle name="Link Units (1)" xfId="476"/>
    <cellStyle name="Link Units (2)" xfId="477"/>
    <cellStyle name="Linked Cell" xfId="478" builtinId="24" customBuiltin="1"/>
    <cellStyle name="Millares [0]_Well Timing" xfId="479"/>
    <cellStyle name="Millares_Well Timing" xfId="480"/>
    <cellStyle name="Model" xfId="481"/>
    <cellStyle name="Moneda [0]_Well Timing" xfId="482"/>
    <cellStyle name="Moneda_Well Timing" xfId="483"/>
    <cellStyle name="n" xfId="484"/>
    <cellStyle name="Neutral" xfId="485" builtinId="28" customBuiltin="1"/>
    <cellStyle name="Normal" xfId="0" builtinId="0"/>
    <cellStyle name="Normal - Style1" xfId="486"/>
    <cellStyle name="Normal - 유형1" xfId="487"/>
    <cellStyle name="Normal 2" xfId="488"/>
    <cellStyle name="Normal 3" xfId="489"/>
    <cellStyle name="Normal 4" xfId="490"/>
    <cellStyle name="Normal 8" xfId="667"/>
    <cellStyle name="Normal_2007" xfId="491"/>
    <cellStyle name="Normal_CAL-A4" xfId="492"/>
    <cellStyle name="Normal_Calendar_4_any_year" xfId="493"/>
    <cellStyle name="Normal_ChiTietNM0304" xfId="494"/>
    <cellStyle name="Normal_Cty CP Cong Nghe Suc Song Viet T09" xfId="495"/>
    <cellStyle name="Normal_Dichso" xfId="496"/>
    <cellStyle name="Normal_DocSoUnicode" xfId="497"/>
    <cellStyle name="Normal_K1202(Moi-QD15)" xfId="498"/>
    <cellStyle name="Normal_NhatKy0403" xfId="499"/>
    <cellStyle name="Normal_NXT2008" xfId="500"/>
    <cellStyle name="Normal_PXK" xfId="501"/>
    <cellStyle name="Normal_Sheet1" xfId="502"/>
    <cellStyle name="Note" xfId="503" builtinId="10" customBuiltin="1"/>
    <cellStyle name="oft Excel]_x000d__x000a_Comment=open=/f ‚ðw’è‚·‚é‚ÆAƒ†[ƒU[’è‹`ŠÖ”‚ðŠÖ”“\‚è•t‚¯‚Ìˆê——‚É“o˜^‚·‚é‚±‚Æ‚ª‚Å‚«‚Ü‚·B_x000d__x000a_Maximized" xfId="504"/>
    <cellStyle name="omma [0]_Mktg Prog" xfId="505"/>
    <cellStyle name="ormal_Sheet1_1" xfId="506"/>
    <cellStyle name="Output" xfId="507" builtinId="21" customBuiltin="1"/>
    <cellStyle name="Percent [0]" xfId="508"/>
    <cellStyle name="Percent [00]" xfId="509"/>
    <cellStyle name="Percent [2]" xfId="510"/>
    <cellStyle name="PrePop Currency (0)" xfId="511"/>
    <cellStyle name="PrePop Currency (2)" xfId="512"/>
    <cellStyle name="PrePop Units (0)" xfId="513"/>
    <cellStyle name="PrePop Units (1)" xfId="514"/>
    <cellStyle name="PrePop Units (2)" xfId="515"/>
    <cellStyle name="pricing" xfId="516"/>
    <cellStyle name="PSChar" xfId="517"/>
    <cellStyle name="PSHeading" xfId="518"/>
    <cellStyle name="S—_x0008_" xfId="519"/>
    <cellStyle name="Style 1" xfId="520"/>
    <cellStyle name="Style 10" xfId="521"/>
    <cellStyle name="Style 11" xfId="522"/>
    <cellStyle name="Style 12" xfId="523"/>
    <cellStyle name="Style 13" xfId="524"/>
    <cellStyle name="Style 14" xfId="525"/>
    <cellStyle name="Style 15" xfId="526"/>
    <cellStyle name="Style 16" xfId="527"/>
    <cellStyle name="Style 17" xfId="528"/>
    <cellStyle name="Style 18" xfId="529"/>
    <cellStyle name="Style 19" xfId="530"/>
    <cellStyle name="Style 2" xfId="531"/>
    <cellStyle name="Style 20" xfId="532"/>
    <cellStyle name="Style 21" xfId="533"/>
    <cellStyle name="Style 22" xfId="534"/>
    <cellStyle name="Style 23" xfId="535"/>
    <cellStyle name="Style 24" xfId="536"/>
    <cellStyle name="Style 25" xfId="537"/>
    <cellStyle name="Style 26" xfId="538"/>
    <cellStyle name="Style 27" xfId="539"/>
    <cellStyle name="Style 28" xfId="540"/>
    <cellStyle name="Style 29" xfId="541"/>
    <cellStyle name="Style 3" xfId="542"/>
    <cellStyle name="Style 30" xfId="543"/>
    <cellStyle name="Style 31" xfId="544"/>
    <cellStyle name="Style 32" xfId="545"/>
    <cellStyle name="Style 33" xfId="546"/>
    <cellStyle name="Style 34" xfId="547"/>
    <cellStyle name="Style 35" xfId="548"/>
    <cellStyle name="Style 36" xfId="549"/>
    <cellStyle name="Style 37" xfId="550"/>
    <cellStyle name="Style 38" xfId="551"/>
    <cellStyle name="Style 39" xfId="552"/>
    <cellStyle name="Style 4" xfId="553"/>
    <cellStyle name="Style 40" xfId="554"/>
    <cellStyle name="Style 41" xfId="555"/>
    <cellStyle name="Style 42" xfId="556"/>
    <cellStyle name="Style 43" xfId="557"/>
    <cellStyle name="Style 44" xfId="558"/>
    <cellStyle name="Style 45" xfId="559"/>
    <cellStyle name="Style 46" xfId="560"/>
    <cellStyle name="Style 47" xfId="561"/>
    <cellStyle name="Style 48" xfId="562"/>
    <cellStyle name="Style 49" xfId="563"/>
    <cellStyle name="Style 5" xfId="564"/>
    <cellStyle name="Style 50" xfId="565"/>
    <cellStyle name="Style 51" xfId="566"/>
    <cellStyle name="Style 52" xfId="567"/>
    <cellStyle name="Style 53" xfId="568"/>
    <cellStyle name="Style 54" xfId="569"/>
    <cellStyle name="Style 55" xfId="570"/>
    <cellStyle name="Style 56" xfId="571"/>
    <cellStyle name="Style 57" xfId="572"/>
    <cellStyle name="Style 58" xfId="573"/>
    <cellStyle name="Style 59" xfId="574"/>
    <cellStyle name="Style 6" xfId="575"/>
    <cellStyle name="Style 60" xfId="576"/>
    <cellStyle name="Style 61" xfId="577"/>
    <cellStyle name="Style 62" xfId="578"/>
    <cellStyle name="Style 63" xfId="579"/>
    <cellStyle name="Style 64" xfId="580"/>
    <cellStyle name="Style 65" xfId="581"/>
    <cellStyle name="Style 66" xfId="582"/>
    <cellStyle name="Style 67" xfId="583"/>
    <cellStyle name="Style 68" xfId="584"/>
    <cellStyle name="Style 69" xfId="585"/>
    <cellStyle name="Style 7" xfId="586"/>
    <cellStyle name="Style 70" xfId="587"/>
    <cellStyle name="Style 71" xfId="588"/>
    <cellStyle name="Style 72" xfId="589"/>
    <cellStyle name="Style 73" xfId="590"/>
    <cellStyle name="Style 74" xfId="591"/>
    <cellStyle name="Style 75" xfId="592"/>
    <cellStyle name="Style 76" xfId="593"/>
    <cellStyle name="Style 77" xfId="594"/>
    <cellStyle name="Style 78" xfId="595"/>
    <cellStyle name="Style 79" xfId="596"/>
    <cellStyle name="Style 8" xfId="597"/>
    <cellStyle name="Style 80" xfId="598"/>
    <cellStyle name="Style 81" xfId="599"/>
    <cellStyle name="Style 82" xfId="600"/>
    <cellStyle name="Style 83" xfId="601"/>
    <cellStyle name="Style 84" xfId="602"/>
    <cellStyle name="Style 85" xfId="603"/>
    <cellStyle name="Style 86" xfId="604"/>
    <cellStyle name="Style 87" xfId="605"/>
    <cellStyle name="Style 88" xfId="606"/>
    <cellStyle name="Style 89" xfId="607"/>
    <cellStyle name="Style 9" xfId="608"/>
    <cellStyle name="Style 90" xfId="609"/>
    <cellStyle name="Style 91" xfId="610"/>
    <cellStyle name="subhead" xfId="611"/>
    <cellStyle name="T" xfId="612"/>
    <cellStyle name="Text Indent A" xfId="613"/>
    <cellStyle name="Text Indent B" xfId="614"/>
    <cellStyle name="Text Indent C" xfId="615"/>
    <cellStyle name="th" xfId="616"/>
    <cellStyle name="þ_x001d_ð¤_x000c_¯þ_x0014__x000d_¨þU_x0001_À_x0004_ _x0015__x000f__x0001__x0001_" xfId="617"/>
    <cellStyle name="þ_x001d_ðK_x000c_Fý_x001b__x000d_9ýU_x0001_Ð_x0008_¦)_x0007__x0001__x0001_" xfId="618"/>
    <cellStyle name="Title" xfId="619" builtinId="15" customBuiltin="1"/>
    <cellStyle name="Total" xfId="620" builtinId="25" customBuiltin="1"/>
    <cellStyle name="viet" xfId="621"/>
    <cellStyle name="viet2" xfId="622"/>
    <cellStyle name="VN new romanNormal" xfId="623"/>
    <cellStyle name="VN time new roman" xfId="624"/>
    <cellStyle name="vnbo" xfId="625"/>
    <cellStyle name="vnhead1" xfId="626"/>
    <cellStyle name="vnhead2" xfId="627"/>
    <cellStyle name="vnhead3" xfId="628"/>
    <cellStyle name="vnhead4" xfId="629"/>
    <cellStyle name="vntxt1" xfId="630"/>
    <cellStyle name="vntxt2" xfId="631"/>
    <cellStyle name="Währung [0]_UXO VII" xfId="632"/>
    <cellStyle name="Währung_UXO VII" xfId="633"/>
    <cellStyle name="Warning Text" xfId="634" builtinId="11" customBuiltin="1"/>
    <cellStyle name="xuan" xfId="635"/>
    <cellStyle name="Обычный_Elec-12 Fin" xfId="636"/>
    <cellStyle name=" [0.00]_ Att. 1- Cover" xfId="637"/>
    <cellStyle name="_ Att. 1- Cover" xfId="638"/>
    <cellStyle name="?_ Att. 1- Cover" xfId="639"/>
    <cellStyle name="똿뗦먛귟 [0.00]_PRODUCT DETAIL Q1" xfId="640"/>
    <cellStyle name="똿뗦먛귟_PRODUCT DETAIL Q1" xfId="641"/>
    <cellStyle name="믅됞 [0.00]_PRODUCT DETAIL Q1" xfId="642"/>
    <cellStyle name="믅됞_PRODUCT DETAIL Q1" xfId="643"/>
    <cellStyle name="백분율_95" xfId="644"/>
    <cellStyle name="뷭?_BOOKSHIP" xfId="645"/>
    <cellStyle name="콤마 [ - 유형1" xfId="646"/>
    <cellStyle name="콤마 [ - 유형2" xfId="647"/>
    <cellStyle name="콤마 [ - 유형3" xfId="648"/>
    <cellStyle name="콤마 [ - 유형4" xfId="649"/>
    <cellStyle name="콤마 [ - 유형5" xfId="650"/>
    <cellStyle name="콤마 [ - 유형6" xfId="651"/>
    <cellStyle name="콤마 [ - 유형7" xfId="652"/>
    <cellStyle name="콤마 [ - 유형8" xfId="653"/>
    <cellStyle name="콤마 [0]_0004 MECH COST  " xfId="654"/>
    <cellStyle name="콤마_0004 MECH COST  " xfId="655"/>
    <cellStyle name="통화 [0]_1202" xfId="656"/>
    <cellStyle name="통화_1202" xfId="657"/>
    <cellStyle name="표준_(정보부문)월별인원계획" xfId="658"/>
    <cellStyle name="一般_00Q3902REV.1" xfId="659"/>
    <cellStyle name="千分位[0]_00Q3902REV.1" xfId="660"/>
    <cellStyle name="千分位_00Q3902REV.1" xfId="661"/>
    <cellStyle name="桁区切り_工費" xfId="662"/>
    <cellStyle name="標準_工費" xfId="663"/>
    <cellStyle name="貨幣 [0]_00Q3902REV.1" xfId="664"/>
    <cellStyle name="貨幣[0]_BRE" xfId="665"/>
    <cellStyle name="貨幣_00Q3902REV.1" xfId="666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19" formatCode="dd/mm/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(* #,##0_);_(* \(#,##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scheme val="none"/>
      </font>
      <numFmt numFmtId="219" formatCode="dd/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FF"/>
        <name val="Times New Roman"/>
        <scheme val="none"/>
      </font>
      <numFmt numFmtId="219" formatCode="dd/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imes New Roman"/>
        <scheme val="none"/>
      </font>
      <numFmt numFmtId="219" formatCode="dd/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scheme val="none"/>
      </font>
      <numFmt numFmtId="219" formatCode="dd/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</font>
      <numFmt numFmtId="165" formatCode="_(* #,##0_);_(* \(#,##0\);_(* &quot;-&quot;??_);_(@_)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(* #,##0_);_(* \(#,##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3"/>
      </font>
      <fill>
        <patternFill patternType="lightUp">
          <bgColor indexed="33"/>
        </patternFill>
      </fill>
    </dxf>
    <dxf>
      <font>
        <b/>
        <i val="0"/>
        <condense val="0"/>
        <extend val="0"/>
        <u val="none"/>
        <color indexed="13"/>
      </font>
      <fill>
        <patternFill patternType="lightUp">
          <bgColor indexed="33"/>
        </patternFill>
      </fill>
    </dxf>
    <dxf>
      <font>
        <b/>
        <i val="0"/>
        <condense val="0"/>
        <extend val="0"/>
        <u val="none"/>
        <color indexed="14"/>
      </font>
    </dxf>
  </dxfs>
  <tableStyles count="0" defaultTableStyle="TableStyleMedium9" defaultPivotStyle="PivotStyleLight16"/>
  <colors>
    <mruColors>
      <color rgb="FFFFFF99"/>
      <color rgb="FF0000FF"/>
      <color rgb="FFFF00FF"/>
      <color rgb="FF009900"/>
      <color rgb="FF0066FF"/>
      <color rgb="FF2C11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gif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7</xdr:row>
      <xdr:rowOff>144780</xdr:rowOff>
    </xdr:from>
    <xdr:to>
      <xdr:col>13</xdr:col>
      <xdr:colOff>0</xdr:colOff>
      <xdr:row>7</xdr:row>
      <xdr:rowOff>144780</xdr:rowOff>
    </xdr:to>
    <xdr:sp macro="" textlink="">
      <xdr:nvSpPr>
        <xdr:cNvPr id="15639" name="Line 1"/>
        <xdr:cNvSpPr>
          <a:spLocks noChangeShapeType="1"/>
        </xdr:cNvSpPr>
      </xdr:nvSpPr>
      <xdr:spPr bwMode="auto">
        <a:xfrm flipH="1">
          <a:off x="4335780" y="31242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22860</xdr:colOff>
      <xdr:row>12</xdr:row>
      <xdr:rowOff>83820</xdr:rowOff>
    </xdr:from>
    <xdr:to>
      <xdr:col>14</xdr:col>
      <xdr:colOff>381000</xdr:colOff>
      <xdr:row>19</xdr:row>
      <xdr:rowOff>137160</xdr:rowOff>
    </xdr:to>
    <xdr:pic>
      <xdr:nvPicPr>
        <xdr:cNvPr id="156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211580"/>
          <a:ext cx="1638300" cy="128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243840</xdr:colOff>
      <xdr:row>28</xdr:row>
      <xdr:rowOff>68580</xdr:rowOff>
    </xdr:from>
    <xdr:to>
      <xdr:col>6</xdr:col>
      <xdr:colOff>129540</xdr:colOff>
      <xdr:row>33</xdr:row>
      <xdr:rowOff>198120</xdr:rowOff>
    </xdr:to>
    <xdr:pic>
      <xdr:nvPicPr>
        <xdr:cNvPr id="1564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419600"/>
          <a:ext cx="116586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30480</xdr:colOff>
      <xdr:row>12</xdr:row>
      <xdr:rowOff>60960</xdr:rowOff>
    </xdr:from>
    <xdr:to>
      <xdr:col>23</xdr:col>
      <xdr:colOff>106680</xdr:colOff>
      <xdr:row>19</xdr:row>
      <xdr:rowOff>45720</xdr:rowOff>
    </xdr:to>
    <xdr:pic>
      <xdr:nvPicPr>
        <xdr:cNvPr id="1564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2460" y="1188720"/>
          <a:ext cx="1600200" cy="121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</xdr:colOff>
      <xdr:row>42</xdr:row>
      <xdr:rowOff>190500</xdr:rowOff>
    </xdr:from>
    <xdr:to>
      <xdr:col>5</xdr:col>
      <xdr:colOff>373380</xdr:colOff>
      <xdr:row>47</xdr:row>
      <xdr:rowOff>190500</xdr:rowOff>
    </xdr:to>
    <xdr:pic>
      <xdr:nvPicPr>
        <xdr:cNvPr id="1564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7741920"/>
          <a:ext cx="153162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419100</xdr:colOff>
      <xdr:row>43</xdr:row>
      <xdr:rowOff>106680</xdr:rowOff>
    </xdr:from>
    <xdr:to>
      <xdr:col>25</xdr:col>
      <xdr:colOff>396240</xdr:colOff>
      <xdr:row>48</xdr:row>
      <xdr:rowOff>30480</xdr:rowOff>
    </xdr:to>
    <xdr:pic>
      <xdr:nvPicPr>
        <xdr:cNvPr id="1564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8360" y="7886700"/>
          <a:ext cx="1257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304800</xdr:colOff>
      <xdr:row>15</xdr:row>
      <xdr:rowOff>144780</xdr:rowOff>
    </xdr:from>
    <xdr:to>
      <xdr:col>17</xdr:col>
      <xdr:colOff>106680</xdr:colOff>
      <xdr:row>19</xdr:row>
      <xdr:rowOff>76200</xdr:rowOff>
    </xdr:to>
    <xdr:pic>
      <xdr:nvPicPr>
        <xdr:cNvPr id="1564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66" t="6061" r="3334" b="1515"/>
        <a:stretch>
          <a:fillRect/>
        </a:stretch>
      </xdr:blipFill>
      <xdr:spPr bwMode="auto">
        <a:xfrm>
          <a:off x="6294120" y="1828800"/>
          <a:ext cx="65532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297180</xdr:colOff>
      <xdr:row>16</xdr:row>
      <xdr:rowOff>137160</xdr:rowOff>
    </xdr:from>
    <xdr:to>
      <xdr:col>25</xdr:col>
      <xdr:colOff>106680</xdr:colOff>
      <xdr:row>18</xdr:row>
      <xdr:rowOff>106680</xdr:rowOff>
    </xdr:to>
    <xdr:pic>
      <xdr:nvPicPr>
        <xdr:cNvPr id="156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160" y="1988820"/>
          <a:ext cx="66294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228600</xdr:colOff>
      <xdr:row>30</xdr:row>
      <xdr:rowOff>0</xdr:rowOff>
    </xdr:from>
    <xdr:to>
      <xdr:col>16</xdr:col>
      <xdr:colOff>45720</xdr:colOff>
      <xdr:row>31</xdr:row>
      <xdr:rowOff>213360</xdr:rowOff>
    </xdr:to>
    <xdr:pic>
      <xdr:nvPicPr>
        <xdr:cNvPr id="1564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760" y="4808220"/>
          <a:ext cx="152400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</xdr:colOff>
      <xdr:row>15</xdr:row>
      <xdr:rowOff>60960</xdr:rowOff>
    </xdr:from>
    <xdr:to>
      <xdr:col>2</xdr:col>
      <xdr:colOff>419100</xdr:colOff>
      <xdr:row>18</xdr:row>
      <xdr:rowOff>160020</xdr:rowOff>
    </xdr:to>
    <xdr:pic>
      <xdr:nvPicPr>
        <xdr:cNvPr id="1564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66" t="6061" r="3334" b="1515"/>
        <a:stretch>
          <a:fillRect/>
        </a:stretch>
      </xdr:blipFill>
      <xdr:spPr bwMode="auto">
        <a:xfrm>
          <a:off x="320040" y="1744980"/>
          <a:ext cx="65532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236220</xdr:colOff>
      <xdr:row>11</xdr:row>
      <xdr:rowOff>266700</xdr:rowOff>
    </xdr:from>
    <xdr:to>
      <xdr:col>24</xdr:col>
      <xdr:colOff>236220</xdr:colOff>
      <xdr:row>14</xdr:row>
      <xdr:rowOff>30480</xdr:rowOff>
    </xdr:to>
    <xdr:pic>
      <xdr:nvPicPr>
        <xdr:cNvPr id="1564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74" t="7143" r="32954" b="17143"/>
        <a:stretch>
          <a:fillRect/>
        </a:stretch>
      </xdr:blipFill>
      <xdr:spPr bwMode="auto">
        <a:xfrm>
          <a:off x="9982200" y="1127760"/>
          <a:ext cx="4267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9</xdr:row>
      <xdr:rowOff>76200</xdr:rowOff>
    </xdr:from>
    <xdr:to>
      <xdr:col>5</xdr:col>
      <xdr:colOff>266700</xdr:colOff>
      <xdr:row>12</xdr:row>
      <xdr:rowOff>76200</xdr:rowOff>
    </xdr:to>
    <xdr:pic>
      <xdr:nvPicPr>
        <xdr:cNvPr id="1565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74" t="7143" r="32954" b="17143"/>
        <a:stretch>
          <a:fillRect/>
        </a:stretch>
      </xdr:blipFill>
      <xdr:spPr bwMode="auto">
        <a:xfrm>
          <a:off x="1676400" y="754380"/>
          <a:ext cx="42672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205740</xdr:colOff>
      <xdr:row>17</xdr:row>
      <xdr:rowOff>45720</xdr:rowOff>
    </xdr:from>
    <xdr:to>
      <xdr:col>9</xdr:col>
      <xdr:colOff>22860</xdr:colOff>
      <xdr:row>19</xdr:row>
      <xdr:rowOff>22860</xdr:rowOff>
    </xdr:to>
    <xdr:pic>
      <xdr:nvPicPr>
        <xdr:cNvPr id="1565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2065020"/>
          <a:ext cx="67056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57</xdr:row>
      <xdr:rowOff>0</xdr:rowOff>
    </xdr:from>
    <xdr:to>
      <xdr:col>24</xdr:col>
      <xdr:colOff>304800</xdr:colOff>
      <xdr:row>61</xdr:row>
      <xdr:rowOff>106680</xdr:rowOff>
    </xdr:to>
    <xdr:pic>
      <xdr:nvPicPr>
        <xdr:cNvPr id="15652" name="Picture 14" descr="images1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1140" y="10980420"/>
          <a:ext cx="135636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281940</xdr:colOff>
      <xdr:row>28</xdr:row>
      <xdr:rowOff>60960</xdr:rowOff>
    </xdr:from>
    <xdr:to>
      <xdr:col>25</xdr:col>
      <xdr:colOff>22860</xdr:colOff>
      <xdr:row>33</xdr:row>
      <xdr:rowOff>213360</xdr:rowOff>
    </xdr:to>
    <xdr:pic>
      <xdr:nvPicPr>
        <xdr:cNvPr id="15653" name="Picture 15" descr="b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480" y="4411980"/>
          <a:ext cx="14478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373380</xdr:colOff>
      <xdr:row>57</xdr:row>
      <xdr:rowOff>38100</xdr:rowOff>
    </xdr:from>
    <xdr:to>
      <xdr:col>7</xdr:col>
      <xdr:colOff>22860</xdr:colOff>
      <xdr:row>61</xdr:row>
      <xdr:rowOff>160020</xdr:rowOff>
    </xdr:to>
    <xdr:pic>
      <xdr:nvPicPr>
        <xdr:cNvPr id="15654" name="Picture 16" descr="images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" y="11018520"/>
          <a:ext cx="13563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76200</xdr:colOff>
      <xdr:row>12</xdr:row>
      <xdr:rowOff>182880</xdr:rowOff>
    </xdr:from>
    <xdr:to>
      <xdr:col>11</xdr:col>
      <xdr:colOff>76200</xdr:colOff>
      <xdr:row>15</xdr:row>
      <xdr:rowOff>38100</xdr:rowOff>
    </xdr:to>
    <xdr:pic>
      <xdr:nvPicPr>
        <xdr:cNvPr id="1565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1310640"/>
          <a:ext cx="1592580" cy="411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304800</xdr:colOff>
      <xdr:row>16</xdr:row>
      <xdr:rowOff>91440</xdr:rowOff>
    </xdr:from>
    <xdr:to>
      <xdr:col>25</xdr:col>
      <xdr:colOff>114300</xdr:colOff>
      <xdr:row>18</xdr:row>
      <xdr:rowOff>60960</xdr:rowOff>
    </xdr:to>
    <xdr:pic>
      <xdr:nvPicPr>
        <xdr:cNvPr id="1565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0780" y="1943100"/>
          <a:ext cx="66294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220980</xdr:colOff>
      <xdr:row>17</xdr:row>
      <xdr:rowOff>0</xdr:rowOff>
    </xdr:from>
    <xdr:to>
      <xdr:col>9</xdr:col>
      <xdr:colOff>30480</xdr:colOff>
      <xdr:row>18</xdr:row>
      <xdr:rowOff>137160</xdr:rowOff>
    </xdr:to>
    <xdr:pic>
      <xdr:nvPicPr>
        <xdr:cNvPr id="1565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019300"/>
          <a:ext cx="66294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198120</xdr:colOff>
      <xdr:row>31</xdr:row>
      <xdr:rowOff>114300</xdr:rowOff>
    </xdr:from>
    <xdr:to>
      <xdr:col>17</xdr:col>
      <xdr:colOff>198120</xdr:colOff>
      <xdr:row>33</xdr:row>
      <xdr:rowOff>160020</xdr:rowOff>
    </xdr:to>
    <xdr:pic>
      <xdr:nvPicPr>
        <xdr:cNvPr id="1565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74" t="7143" r="32954" b="17143"/>
        <a:stretch>
          <a:fillRect/>
        </a:stretch>
      </xdr:blipFill>
      <xdr:spPr bwMode="auto">
        <a:xfrm>
          <a:off x="6614160" y="5151120"/>
          <a:ext cx="426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</xdr:colOff>
      <xdr:row>56</xdr:row>
      <xdr:rowOff>30480</xdr:rowOff>
    </xdr:from>
    <xdr:to>
      <xdr:col>16</xdr:col>
      <xdr:colOff>76200</xdr:colOff>
      <xdr:row>61</xdr:row>
      <xdr:rowOff>220980</xdr:rowOff>
    </xdr:to>
    <xdr:pic>
      <xdr:nvPicPr>
        <xdr:cNvPr id="15659" name="Picture 21" descr="cardcaptorsakurawallpaper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5360" y="10782300"/>
          <a:ext cx="170688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335280</xdr:colOff>
      <xdr:row>12</xdr:row>
      <xdr:rowOff>68580</xdr:rowOff>
    </xdr:from>
    <xdr:to>
      <xdr:col>6</xdr:col>
      <xdr:colOff>7620</xdr:colOff>
      <xdr:row>19</xdr:row>
      <xdr:rowOff>68580</xdr:rowOff>
    </xdr:to>
    <xdr:pic>
      <xdr:nvPicPr>
        <xdr:cNvPr id="15660" name="Picture 22" descr="galan2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" y="1196340"/>
          <a:ext cx="952500" cy="1226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350520</xdr:colOff>
      <xdr:row>42</xdr:row>
      <xdr:rowOff>68580</xdr:rowOff>
    </xdr:from>
    <xdr:to>
      <xdr:col>16</xdr:col>
      <xdr:colOff>198120</xdr:colOff>
      <xdr:row>47</xdr:row>
      <xdr:rowOff>213360</xdr:rowOff>
    </xdr:to>
    <xdr:pic>
      <xdr:nvPicPr>
        <xdr:cNvPr id="15661" name="Picture 23" descr="galan2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0"/>
          <a:ext cx="1127760" cy="128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182880</xdr:rowOff>
    </xdr:from>
    <xdr:to>
      <xdr:col>13</xdr:col>
      <xdr:colOff>0</xdr:colOff>
      <xdr:row>48</xdr:row>
      <xdr:rowOff>30480</xdr:rowOff>
    </xdr:to>
    <xdr:pic>
      <xdr:nvPicPr>
        <xdr:cNvPr id="15662" name="Picture 24" descr="352260029-c-y-roi-c-a-b[1]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440" y="8191500"/>
          <a:ext cx="8534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213360</xdr:colOff>
      <xdr:row>44</xdr:row>
      <xdr:rowOff>106680</xdr:rowOff>
    </xdr:from>
    <xdr:to>
      <xdr:col>22</xdr:col>
      <xdr:colOff>30480</xdr:colOff>
      <xdr:row>47</xdr:row>
      <xdr:rowOff>220980</xdr:rowOff>
    </xdr:to>
    <xdr:pic>
      <xdr:nvPicPr>
        <xdr:cNvPr id="15663" name="Picture 25" descr="720875561-i-ti-p-ch-ng-ng-dang-d[1]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5340" y="8115300"/>
          <a:ext cx="9144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259905</xdr:colOff>
      <xdr:row>4</xdr:row>
      <xdr:rowOff>175076</xdr:rowOff>
    </xdr:from>
    <xdr:ext cx="5241735" cy="457384"/>
    <xdr:sp macro="" textlink="">
      <xdr:nvSpPr>
        <xdr:cNvPr id="5" name="Rectangle 4"/>
        <xdr:cNvSpPr/>
      </xdr:nvSpPr>
      <xdr:spPr>
        <a:xfrm>
          <a:off x="564705" y="967556"/>
          <a:ext cx="5241735" cy="45738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000" b="1" cap="none" spc="0">
              <a:ln w="31550" cmpd="sng">
                <a:gradFill>
                  <a:gsLst>
                    <a:gs pos="25000">
                      <a:schemeClr val="accent1">
                        <a:shade val="25000"/>
                        <a:satMod val="190000"/>
                      </a:schemeClr>
                    </a:gs>
                    <a:gs pos="80000">
                      <a:schemeClr val="accent1">
                        <a:tint val="75000"/>
                        <a:satMod val="190000"/>
                      </a:schemeClr>
                    </a:gs>
                  </a:gsLst>
                  <a:lin ang="5400000"/>
                </a:gradFill>
                <a:prstDash val="solid"/>
              </a:ln>
              <a:solidFill>
                <a:srgbClr val="FFFFFF"/>
              </a:solidFill>
              <a:effectLst>
                <a:outerShdw blurRad="41275" dist="12700" dir="12000000" algn="tl" rotWithShape="0">
                  <a:srgbClr val="000000">
                    <a:alpha val="40000"/>
                  </a:srgbClr>
                </a:outerShdw>
              </a:effectLst>
            </a:rPr>
            <a:t>CHI TIẾT</a:t>
          </a:r>
          <a:r>
            <a:rPr lang="en-US" sz="3000" b="1" cap="none" spc="0" baseline="0">
              <a:ln w="31550" cmpd="sng">
                <a:gradFill>
                  <a:gsLst>
                    <a:gs pos="25000">
                      <a:schemeClr val="accent1">
                        <a:shade val="25000"/>
                        <a:satMod val="190000"/>
                      </a:schemeClr>
                    </a:gs>
                    <a:gs pos="80000">
                      <a:schemeClr val="accent1">
                        <a:tint val="75000"/>
                        <a:satMod val="190000"/>
                      </a:schemeClr>
                    </a:gs>
                  </a:gsLst>
                  <a:lin ang="5400000"/>
                </a:gradFill>
                <a:prstDash val="solid"/>
              </a:ln>
              <a:solidFill>
                <a:srgbClr val="FFFFFF"/>
              </a:solidFill>
              <a:effectLst>
                <a:outerShdw blurRad="41275" dist="12700" dir="12000000" algn="tl" rotWithShape="0">
                  <a:srgbClr val="000000">
                    <a:alpha val="40000"/>
                  </a:srgbClr>
                </a:outerShdw>
              </a:effectLst>
            </a:rPr>
            <a:t> BẢO HÀNH</a:t>
          </a:r>
        </a:p>
      </xdr:txBody>
    </xdr:sp>
    <xdr:clientData/>
  </xdr:oneCellAnchor>
  <xdr:twoCellAnchor>
    <xdr:from>
      <xdr:col>0</xdr:col>
      <xdr:colOff>45720</xdr:colOff>
      <xdr:row>0</xdr:row>
      <xdr:rowOff>30480</xdr:rowOff>
    </xdr:from>
    <xdr:to>
      <xdr:col>9</xdr:col>
      <xdr:colOff>571500</xdr:colOff>
      <xdr:row>5</xdr:row>
      <xdr:rowOff>7620</xdr:rowOff>
    </xdr:to>
    <xdr:sp macro="" textlink="">
      <xdr:nvSpPr>
        <xdr:cNvPr id="6" name="Rectangle 5"/>
        <xdr:cNvSpPr/>
      </xdr:nvSpPr>
      <xdr:spPr>
        <a:xfrm>
          <a:off x="45720" y="30480"/>
          <a:ext cx="6324600" cy="9677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VPĐ</a:t>
          </a:r>
          <a:r>
            <a:rPr lang="en-US" sz="10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D CÔNG TY CP TM QUỐC TẾ TÂN ĐẠI TÂY DƯƠNG</a:t>
          </a:r>
        </a:p>
        <a:p>
          <a:pPr algn="ctr"/>
          <a:r>
            <a:rPr lang="en-US" sz="10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THÀNH PHỐ TÂY NINH, TỈNH TÂY NINH</a:t>
          </a:r>
          <a:endParaRPr lang="en-US" sz="10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vi-VN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Địa chỉ: </a:t>
          </a:r>
          <a:r>
            <a:rPr lang="en-US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Tổ</a:t>
          </a:r>
          <a:r>
            <a:rPr lang="en-US" sz="1000" b="0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6, đường Trường Chinh</a:t>
          </a:r>
          <a:r>
            <a:rPr lang="vi-VN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, Khu phố </a:t>
          </a:r>
          <a:r>
            <a:rPr lang="en-US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5</a:t>
          </a:r>
          <a:r>
            <a:rPr lang="vi-VN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, Phường </a:t>
          </a:r>
          <a:r>
            <a:rPr lang="en-US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3</a:t>
          </a:r>
          <a:r>
            <a:rPr lang="vi-VN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, Thành phố Tây Ninh, tỉnh Tây Ninh</a:t>
          </a:r>
          <a:endParaRPr lang="en-US" sz="1000" b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Mã</a:t>
          </a:r>
          <a:r>
            <a:rPr lang="en-US" sz="1000" b="0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số thuế: 0302937039-006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Tel: (0276) 6507979 </a:t>
          </a:r>
          <a:r>
            <a:rPr lang="en-US" sz="1000" b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en-US" sz="1000" b="0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-   </a:t>
          </a:r>
          <a:r>
            <a:rPr lang="en-US" sz="1000" b="1">
              <a:solidFill>
                <a:sysClr val="windowText" lastClr="000000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0987.665.665</a:t>
          </a:r>
          <a:endParaRPr lang="en-US" sz="1000" b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000" b="0" i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Email: haokamztayninh@gmail.com 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0</xdr:rowOff>
    </xdr:from>
    <xdr:to>
      <xdr:col>5</xdr:col>
      <xdr:colOff>38100</xdr:colOff>
      <xdr:row>4</xdr:row>
      <xdr:rowOff>123825</xdr:rowOff>
    </xdr:to>
    <xdr:sp macro="" textlink="">
      <xdr:nvSpPr>
        <xdr:cNvPr id="9219" name="Text Box 3"/>
        <xdr:cNvSpPr txBox="1">
          <a:spLocks noChangeArrowheads="1"/>
        </xdr:cNvSpPr>
      </xdr:nvSpPr>
      <xdr:spPr bwMode="auto">
        <a:xfrm>
          <a:off x="4572000" y="0"/>
          <a:ext cx="2238375" cy="923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vi-VN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Mẫu số :  02 -  VT</a:t>
          </a:r>
        </a:p>
        <a:p>
          <a:pPr algn="ctr" rtl="1">
            <a:defRPr sz="1000"/>
          </a:pPr>
          <a:r>
            <a:rPr lang="vi-VN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(Ban hành theo QĐ 15/2006/QĐ-BTC ngày 20/03/2006</a:t>
          </a:r>
        </a:p>
        <a:p>
          <a:pPr algn="ctr" rtl="1">
            <a:defRPr sz="1000"/>
          </a:pPr>
          <a:r>
            <a:rPr lang="vi-VN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của Bộ Trưởng Bộ Tài Chính)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DMKH" displayName="DMKH" ref="A5:T109" totalsRowShown="0" headerRowDxfId="41" dataDxfId="40" tableBorderDxfId="39" headerRowCellStyle="Comma">
  <autoFilter ref="A5:T109"/>
  <sortState ref="A47:T95">
    <sortCondition descending="1" ref="B5:B108"/>
  </sortState>
  <tableColumns count="20">
    <tableColumn id="1" name="stt" dataDxfId="38"/>
    <tableColumn id="2" name="BH" dataDxfId="37"/>
    <tableColumn id="3" name="BIỂN SỐ XE" dataDxfId="36"/>
    <tableColumn id="4" name="TÊN KHÁCH HÀNG" dataDxfId="35"/>
    <tableColumn id="6" name="SỐ KHUNG" dataDxfId="34"/>
    <tableColumn id="7" name="SỐ MÁY" dataDxfId="33"/>
    <tableColumn id="12" name="NGÀY GIAO XE3" dataDxfId="32" dataCellStyle="Comma"/>
    <tableColumn id="11" name="Km giao xe" dataDxfId="31"/>
    <tableColumn id="14" name="Số hợp đồng2" dataDxfId="30" dataCellStyle="Comma"/>
    <tableColumn id="13" name="Điện thoại" dataDxfId="29"/>
    <tableColumn id="20" name="Địa chỉ" dataDxfId="28"/>
    <tableColumn id="8" name="Ngày làm biên bản" dataDxfId="27"/>
    <tableColumn id="9" name="SỐ KM" dataDxfId="26" dataCellStyle="Comma"/>
    <tableColumn id="10" name="SỐ TIỀN" dataDxfId="25" dataCellStyle="Comma"/>
    <tableColumn id="15" name="Test" dataDxfId="24">
      <calculatedColumnFormula>--ISNUMBER(SEARCH(#REF!,B6))</calculatedColumnFormula>
    </tableColumn>
    <tableColumn id="16" name="Tần suất" dataDxfId="23">
      <calculatedColumnFormula>IF(O6=1,COUNTIF($O$6:$O7,1),"")</calculatedColumnFormula>
    </tableColumn>
    <tableColumn id="17" name="Điện thoại2" dataDxfId="22"/>
    <tableColumn id="18" name="Địa chỉ3" dataDxfId="21"/>
    <tableColumn id="19" name="huyện" dataDxfId="20"/>
    <tableColumn id="5" name="Ghi chú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HBH" displayName="THBH" ref="A9:O35" totalsRowShown="0" headerRowDxfId="18" headerRowBorderDxfId="17" tableBorderDxfId="16" totalsRowBorderDxfId="15">
  <autoFilter ref="A9:O35"/>
  <tableColumns count="15">
    <tableColumn id="1" name="1" dataDxfId="14"/>
    <tableColumn id="2" name="2" dataDxfId="13"/>
    <tableColumn id="3" name="3" dataDxfId="12"/>
    <tableColumn id="4" name="4" dataDxfId="11" dataCellStyle="Comma"/>
    <tableColumn id="5" name="5" dataDxfId="10"/>
    <tableColumn id="6" name="6" dataDxfId="9"/>
    <tableColumn id="7" name="7" dataDxfId="8" dataCellStyle="Comma"/>
    <tableColumn id="8" name="8" dataDxfId="7" dataCellStyle="Comma"/>
    <tableColumn id="9" name="9" dataDxfId="6">
      <calculatedColumnFormula>IF('TỔNG HỢP BẢO HÀNH'!$D10="",$A10,VLOOKUP('TỔNG HỢP BẢO HÀNH'!$A10,TTKH,2,0))</calculatedColumnFormula>
    </tableColumn>
    <tableColumn id="10" name="10" dataDxfId="5">
      <calculatedColumnFormula>IF('TỔNG HỢP BẢO HÀNH'!$A10="","",VLOOKUP('TỔNG HỢP BẢO HÀNH'!$A10,TTKH,3,0))</calculatedColumnFormula>
    </tableColumn>
    <tableColumn id="11" name="11" dataDxfId="4">
      <calculatedColumnFormula>IF('TỔNG HỢP BẢO HÀNH'!$A10="","",VLOOKUP('TỔNG HỢP BẢO HÀNH'!$A10,TTKH,4,0))</calculatedColumnFormula>
    </tableColumn>
    <tableColumn id="12" name="12" dataDxfId="3">
      <calculatedColumnFormula>IF('TỔNG HỢP BẢO HÀNH'!$A10="","",VLOOKUP('TỔNG HỢP BẢO HÀNH'!$A10,TTKH,5,0))</calculatedColumnFormula>
    </tableColumn>
    <tableColumn id="13" name="13" dataDxfId="2"/>
    <tableColumn id="14" name="14" dataDxfId="1"/>
    <tableColumn id="15" name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4"/>
    <pageSetUpPr fitToPage="1"/>
  </sheetPr>
  <dimension ref="A1:AC72"/>
  <sheetViews>
    <sheetView showGridLines="0" showZeros="0" topLeftCell="A7" zoomScale="75" workbookViewId="0">
      <selection activeCell="M24" sqref="M24"/>
    </sheetView>
  </sheetViews>
  <sheetFormatPr defaultColWidth="8" defaultRowHeight="13.2"/>
  <cols>
    <col min="1" max="1" width="4.09765625" style="57" customWidth="1"/>
    <col min="2" max="2" width="3.19921875" style="57" bestFit="1" customWidth="1"/>
    <col min="3" max="10" width="5.59765625" style="57" customWidth="1"/>
    <col min="11" max="11" width="4.09765625" style="57" bestFit="1" customWidth="1"/>
    <col min="12" max="17" width="5.59765625" style="57" customWidth="1"/>
    <col min="18" max="18" width="12.5" style="57" bestFit="1" customWidth="1"/>
    <col min="19" max="19" width="5.59765625" style="57" customWidth="1"/>
    <col min="20" max="20" width="3.19921875" style="57" bestFit="1" customWidth="1"/>
    <col min="21" max="27" width="5.59765625" style="57" customWidth="1"/>
    <col min="28" max="28" width="4.09765625" style="57" customWidth="1"/>
    <col min="29" max="16384" width="8" style="57"/>
  </cols>
  <sheetData>
    <row r="1" spans="1:29" ht="43.5" hidden="1" customHeight="1">
      <c r="A1" s="51"/>
      <c r="B1" s="52"/>
      <c r="C1" s="53" t="s">
        <v>14</v>
      </c>
      <c r="D1" s="53" t="s">
        <v>15</v>
      </c>
      <c r="E1" s="53" t="s">
        <v>16</v>
      </c>
      <c r="F1" s="53" t="s">
        <v>17</v>
      </c>
      <c r="G1" s="54"/>
      <c r="H1" s="54"/>
      <c r="I1" s="55"/>
      <c r="J1" s="54"/>
      <c r="K1" s="54"/>
      <c r="L1" s="54"/>
      <c r="M1" s="53" t="s">
        <v>18</v>
      </c>
      <c r="N1" s="53" t="s">
        <v>19</v>
      </c>
      <c r="O1" s="53" t="s">
        <v>20</v>
      </c>
      <c r="P1" s="53" t="s">
        <v>21</v>
      </c>
      <c r="Q1" s="54"/>
      <c r="R1" s="55"/>
      <c r="S1" s="54"/>
      <c r="T1" s="54"/>
      <c r="U1" s="53" t="s">
        <v>22</v>
      </c>
      <c r="V1" s="53" t="s">
        <v>23</v>
      </c>
      <c r="W1" s="53" t="s">
        <v>24</v>
      </c>
      <c r="X1" s="53" t="s">
        <v>25</v>
      </c>
      <c r="Y1" s="54"/>
      <c r="Z1" s="54"/>
      <c r="AA1" s="54"/>
      <c r="AB1" s="56"/>
    </row>
    <row r="2" spans="1:29" ht="43.5" hidden="1" customHeight="1">
      <c r="A2" s="58"/>
      <c r="B2" s="59"/>
      <c r="C2" s="60" t="str">
        <f>"1/1/" &amp;I8</f>
        <v>1/1/2019</v>
      </c>
      <c r="D2" s="59">
        <f>U2+31</f>
        <v>43556</v>
      </c>
      <c r="E2" s="59">
        <f>V2+30</f>
        <v>43647</v>
      </c>
      <c r="F2" s="59">
        <f>W2+30</f>
        <v>43739</v>
      </c>
      <c r="G2" s="59"/>
      <c r="H2" s="61"/>
      <c r="I2" s="62"/>
      <c r="J2" s="61"/>
      <c r="K2" s="61"/>
      <c r="L2" s="61">
        <f>IF(OR((AND(MOD(YEAR(C2),4)=0,MOD(YEAR(C2),100)&lt;&gt;0)), (MOD(YEAR(C2),400)=0)), 29,28)</f>
        <v>28</v>
      </c>
      <c r="M2" s="59">
        <f>C2+31</f>
        <v>43497</v>
      </c>
      <c r="N2" s="59">
        <f>D2+30</f>
        <v>43586</v>
      </c>
      <c r="O2" s="59">
        <f>E2+31</f>
        <v>43678</v>
      </c>
      <c r="P2" s="59">
        <f>F2+31</f>
        <v>43770</v>
      </c>
      <c r="Q2" s="61"/>
      <c r="R2" s="62"/>
      <c r="S2" s="61"/>
      <c r="T2" s="61"/>
      <c r="U2" s="59">
        <f>M2+L2</f>
        <v>43525</v>
      </c>
      <c r="V2" s="59">
        <f>N2+31</f>
        <v>43617</v>
      </c>
      <c r="W2" s="59">
        <f>O2+31</f>
        <v>43709</v>
      </c>
      <c r="X2" s="59">
        <f>P2+30</f>
        <v>43800</v>
      </c>
      <c r="Y2" s="61"/>
      <c r="Z2" s="61"/>
      <c r="AA2" s="61"/>
      <c r="AC2" s="63"/>
    </row>
    <row r="3" spans="1:29" ht="43.5" hidden="1" customHeight="1">
      <c r="A3" s="64" t="s">
        <v>14</v>
      </c>
      <c r="B3" s="65"/>
      <c r="C3" s="61">
        <f>IF(WEEKDAY($C$2)=1,1,0)</f>
        <v>0</v>
      </c>
      <c r="D3" s="61">
        <f>IF(WEEKDAY($C$2)=2,1,0)</f>
        <v>0</v>
      </c>
      <c r="E3" s="61">
        <f>IF(WEEKDAY($C$2)=3,1,0)</f>
        <v>1</v>
      </c>
      <c r="F3" s="61">
        <f>IF(WEEKDAY($C$2)=4,1,0)</f>
        <v>0</v>
      </c>
      <c r="G3" s="61">
        <f>IF(WEEKDAY($C$2)=5,1,0)</f>
        <v>0</v>
      </c>
      <c r="H3" s="61">
        <f>IF(WEEKDAY($C$2)=6,1,0)</f>
        <v>0</v>
      </c>
      <c r="I3" s="62">
        <f>IF(WEEKDAY($C$2)=7,1,0)</f>
        <v>0</v>
      </c>
      <c r="J3" s="65" t="s">
        <v>18</v>
      </c>
      <c r="K3" s="65"/>
      <c r="L3" s="61">
        <f>IF(WEEKDAY($M$2)=1,1,0)</f>
        <v>0</v>
      </c>
      <c r="M3" s="61">
        <f>IF(WEEKDAY($M$2)=2,1,0)</f>
        <v>0</v>
      </c>
      <c r="N3" s="61">
        <f>IF(WEEKDAY($M$2)=3,1,0)</f>
        <v>0</v>
      </c>
      <c r="O3" s="61">
        <f>IF(WEEKDAY($M$2)=4,1,0)</f>
        <v>0</v>
      </c>
      <c r="P3" s="61">
        <f>IF(WEEKDAY($M$2)=5,1,0)</f>
        <v>0</v>
      </c>
      <c r="Q3" s="61">
        <f>IF(WEEKDAY($M$2)=6,1,0)</f>
        <v>1</v>
      </c>
      <c r="R3" s="62">
        <f>IF(WEEKDAY($M$2)=7,1,0)</f>
        <v>0</v>
      </c>
      <c r="S3" s="65" t="s">
        <v>22</v>
      </c>
      <c r="T3" s="65"/>
      <c r="U3" s="61">
        <f>IF(WEEKDAY($U$2)=1,1,0)</f>
        <v>0</v>
      </c>
      <c r="V3" s="61">
        <f>IF(WEEKDAY($U$2)=2,1,0)</f>
        <v>0</v>
      </c>
      <c r="W3" s="61">
        <f>IF(WEEKDAY($U$2)=3,1,0)</f>
        <v>0</v>
      </c>
      <c r="X3" s="61">
        <f>IF(WEEKDAY($U$2)=4,1,0)</f>
        <v>0</v>
      </c>
      <c r="Y3" s="61">
        <f>IF(WEEKDAY($U$2)=5,1,0)</f>
        <v>0</v>
      </c>
      <c r="Z3" s="61">
        <f>IF(WEEKDAY($U$2)=6,1,0)</f>
        <v>1</v>
      </c>
      <c r="AA3" s="61">
        <f>IF(WEEKDAY($U$2)=7,1,0)</f>
        <v>0</v>
      </c>
    </row>
    <row r="4" spans="1:29" ht="43.5" hidden="1" customHeight="1">
      <c r="A4" s="64" t="s">
        <v>15</v>
      </c>
      <c r="B4" s="65"/>
      <c r="C4" s="61">
        <f>IF(WEEKDAY($D$2)=1,1,0)</f>
        <v>0</v>
      </c>
      <c r="D4" s="61">
        <f>IF(WEEKDAY($D$2)=2,1,0)</f>
        <v>1</v>
      </c>
      <c r="E4" s="61">
        <f>IF(WEEKDAY($D$2)=3,1,0)</f>
        <v>0</v>
      </c>
      <c r="F4" s="61">
        <f>IF(WEEKDAY($D$2)=4,1,0)</f>
        <v>0</v>
      </c>
      <c r="G4" s="61">
        <f>IF(WEEKDAY($D$2)=5,1,0)</f>
        <v>0</v>
      </c>
      <c r="H4" s="61">
        <f>IF(WEEKDAY($D$2)=6,1,0)</f>
        <v>0</v>
      </c>
      <c r="I4" s="62">
        <f>IF(WEEKDAY($D$2)=7,1,0)</f>
        <v>0</v>
      </c>
      <c r="J4" s="65" t="s">
        <v>19</v>
      </c>
      <c r="K4" s="65"/>
      <c r="L4" s="61">
        <f>IF(WEEKDAY($N$2)=1,1,0)</f>
        <v>0</v>
      </c>
      <c r="M4" s="61">
        <f>IF(WEEKDAY($N$2)=2,1,0)</f>
        <v>0</v>
      </c>
      <c r="N4" s="61">
        <f>IF(WEEKDAY($N$2)=3,1,0)</f>
        <v>0</v>
      </c>
      <c r="O4" s="61">
        <f>IF(WEEKDAY($N$2)=4,1,0)</f>
        <v>1</v>
      </c>
      <c r="P4" s="61">
        <f>IF(WEEKDAY($N$2)=5,1,0)</f>
        <v>0</v>
      </c>
      <c r="Q4" s="61">
        <f>IF(WEEKDAY($N$2)=6,1,0)</f>
        <v>0</v>
      </c>
      <c r="R4" s="62">
        <f>IF(WEEKDAY($N$2)=7,1,0)</f>
        <v>0</v>
      </c>
      <c r="S4" s="65" t="s">
        <v>23</v>
      </c>
      <c r="T4" s="65"/>
      <c r="U4" s="61">
        <f>IF(WEEKDAY($V$2)=1,1,0)</f>
        <v>0</v>
      </c>
      <c r="V4" s="61">
        <f>IF(WEEKDAY($V$2)=2,1,0)</f>
        <v>0</v>
      </c>
      <c r="W4" s="61">
        <f>IF(WEEKDAY($V$2)=3,1,0)</f>
        <v>0</v>
      </c>
      <c r="X4" s="61">
        <f>IF(WEEKDAY($V$2)=4,1,0)</f>
        <v>0</v>
      </c>
      <c r="Y4" s="61">
        <f>IF(WEEKDAY($V$2)=5,1,0)</f>
        <v>0</v>
      </c>
      <c r="Z4" s="61">
        <f>IF(WEEKDAY($V$2)=6,1,0)</f>
        <v>0</v>
      </c>
      <c r="AA4" s="61">
        <f>IF(WEEKDAY($V$2)=7,1,0)</f>
        <v>1</v>
      </c>
    </row>
    <row r="5" spans="1:29" ht="43.5" hidden="1" customHeight="1">
      <c r="A5" s="64" t="s">
        <v>16</v>
      </c>
      <c r="B5" s="65"/>
      <c r="C5" s="61">
        <f>IF(WEEKDAY($E$2)=1,1,0)</f>
        <v>0</v>
      </c>
      <c r="D5" s="61">
        <f>IF(WEEKDAY($E$2)=2,1,0)</f>
        <v>1</v>
      </c>
      <c r="E5" s="61">
        <f>IF(WEEKDAY($E$2)=3,1,0)</f>
        <v>0</v>
      </c>
      <c r="F5" s="61">
        <f>IF(WEEKDAY($E$2)=4,1,0)</f>
        <v>0</v>
      </c>
      <c r="G5" s="61">
        <f>IF(WEEKDAY($E$2)=5,1,0)</f>
        <v>0</v>
      </c>
      <c r="H5" s="61">
        <f>IF(WEEKDAY($E$2)=6,1,0)</f>
        <v>0</v>
      </c>
      <c r="I5" s="62">
        <f>IF(WEEKDAY($E$2)=7,1,0)</f>
        <v>0</v>
      </c>
      <c r="J5" s="65" t="s">
        <v>20</v>
      </c>
      <c r="K5" s="65"/>
      <c r="L5" s="61">
        <f>IF(WEEKDAY($O$2)=1,1,0)</f>
        <v>0</v>
      </c>
      <c r="M5" s="61">
        <f>IF(WEEKDAY($O$2)=2,1,0)</f>
        <v>0</v>
      </c>
      <c r="N5" s="61">
        <f>IF(WEEKDAY($O$2)=3,1,0)</f>
        <v>0</v>
      </c>
      <c r="O5" s="61">
        <f>IF(WEEKDAY($O$2)=4,1,0)</f>
        <v>0</v>
      </c>
      <c r="P5" s="61">
        <f>IF(WEEKDAY($O$2)=5,1,0)</f>
        <v>1</v>
      </c>
      <c r="Q5" s="61">
        <f>IF(WEEKDAY($O$2)=6,1,0)</f>
        <v>0</v>
      </c>
      <c r="R5" s="62">
        <f>IF(WEEKDAY($O$2)=7,1,0)</f>
        <v>0</v>
      </c>
      <c r="S5" s="65" t="s">
        <v>24</v>
      </c>
      <c r="T5" s="65"/>
      <c r="U5" s="61">
        <f>IF(WEEKDAY($W$2)=1,1,0)</f>
        <v>1</v>
      </c>
      <c r="V5" s="61">
        <f>IF(WEEKDAY($W$2)=2,1,0)</f>
        <v>0</v>
      </c>
      <c r="W5" s="61">
        <f>IF(WEEKDAY($W$2)=3,1,0)</f>
        <v>0</v>
      </c>
      <c r="X5" s="61">
        <f>IF(WEEKDAY($W$2)=4,1,0)</f>
        <v>0</v>
      </c>
      <c r="Y5" s="61">
        <f>IF(WEEKDAY($W$2)=5,1,0)</f>
        <v>0</v>
      </c>
      <c r="Z5" s="61">
        <f>IF(WEEKDAY($W$2)=6,1,0)</f>
        <v>0</v>
      </c>
      <c r="AA5" s="61">
        <f>IF(WEEKDAY($W$2)=7,1,0)</f>
        <v>0</v>
      </c>
    </row>
    <row r="6" spans="1:29" ht="43.5" hidden="1" customHeight="1">
      <c r="A6" s="64" t="s">
        <v>17</v>
      </c>
      <c r="B6" s="65"/>
      <c r="C6" s="61">
        <f>IF(WEEKDAY($F$2)=1,1,0)</f>
        <v>0</v>
      </c>
      <c r="D6" s="61">
        <f>IF(WEEKDAY($F$2)=2,1,0)</f>
        <v>0</v>
      </c>
      <c r="E6" s="61">
        <f>IF(WEEKDAY($F$2)=3,1,0)</f>
        <v>1</v>
      </c>
      <c r="F6" s="61">
        <f>IF(WEEKDAY($F$2)=4,1,0)</f>
        <v>0</v>
      </c>
      <c r="G6" s="61">
        <f>IF(WEEKDAY($F$2)=5,1,0)</f>
        <v>0</v>
      </c>
      <c r="H6" s="61">
        <f>IF(WEEKDAY($F$2)=6,1,0)</f>
        <v>0</v>
      </c>
      <c r="I6" s="62">
        <f>IF(WEEKDAY($F$2)=7,1,0)</f>
        <v>0</v>
      </c>
      <c r="J6" s="65" t="s">
        <v>21</v>
      </c>
      <c r="K6" s="65"/>
      <c r="L6" s="61">
        <f>IF(WEEKDAY($P$2)=1,1,0)</f>
        <v>0</v>
      </c>
      <c r="M6" s="61">
        <f>IF(WEEKDAY($P$2)=2,1,0)</f>
        <v>0</v>
      </c>
      <c r="N6" s="61">
        <f>IF(WEEKDAY($P$2)=3,1,0)</f>
        <v>0</v>
      </c>
      <c r="O6" s="61">
        <f>IF(WEEKDAY($P$2)=4,1,0)</f>
        <v>0</v>
      </c>
      <c r="P6" s="61">
        <f>IF(WEEKDAY($P$2)=5,1,0)</f>
        <v>0</v>
      </c>
      <c r="Q6" s="61">
        <f>IF(WEEKDAY($P$2)=6,1,0)</f>
        <v>1</v>
      </c>
      <c r="R6" s="62">
        <f>IF(WEEKDAY($P$2)=7,1,0)</f>
        <v>0</v>
      </c>
      <c r="S6" s="65" t="s">
        <v>25</v>
      </c>
      <c r="T6" s="65"/>
      <c r="U6" s="61">
        <f>IF(WEEKDAY($X$2)=1,1,0)</f>
        <v>1</v>
      </c>
      <c r="V6" s="61">
        <f>IF(WEEKDAY($X$2)=2,1,0)</f>
        <v>0</v>
      </c>
      <c r="W6" s="61">
        <f>IF(WEEKDAY($X$2)=3,1,0)</f>
        <v>0</v>
      </c>
      <c r="X6" s="61">
        <f>IF(WEEKDAY($X$2)=4,1,0)</f>
        <v>0</v>
      </c>
      <c r="Y6" s="61">
        <f>IF(WEEKDAY($X$2)=5,1,0)</f>
        <v>0</v>
      </c>
      <c r="Z6" s="61">
        <f>IF(WEEKDAY($X$2)=6,1,0)</f>
        <v>0</v>
      </c>
      <c r="AA6" s="61">
        <f>IF(WEEKDAY($X$2)=7,1,0)</f>
        <v>0</v>
      </c>
    </row>
    <row r="8" spans="1:29" ht="24.75" customHeight="1">
      <c r="A8" s="66"/>
      <c r="B8" s="67"/>
      <c r="C8" s="68" t="s">
        <v>26</v>
      </c>
      <c r="D8" s="69"/>
      <c r="E8" s="69"/>
      <c r="F8" s="69"/>
      <c r="G8" s="69"/>
      <c r="H8" s="70"/>
      <c r="I8" s="705">
        <v>2019</v>
      </c>
      <c r="J8" s="705"/>
      <c r="K8" s="705"/>
      <c r="N8" s="71" t="s">
        <v>27</v>
      </c>
    </row>
    <row r="9" spans="1:29" ht="15.75" customHeight="1" thickBot="1">
      <c r="A9" s="72"/>
      <c r="B9" s="72"/>
      <c r="C9" s="73" t="s">
        <v>28</v>
      </c>
      <c r="D9" s="74"/>
      <c r="E9" s="74"/>
      <c r="F9" s="74"/>
      <c r="G9" s="74"/>
      <c r="H9" s="70"/>
      <c r="I9" s="75"/>
      <c r="J9" s="75"/>
      <c r="K9" s="75"/>
    </row>
    <row r="10" spans="1:29" ht="7.5" customHeight="1">
      <c r="A10" s="76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9"/>
    </row>
    <row r="11" spans="1:29" ht="7.5" customHeight="1">
      <c r="A11" s="80"/>
      <c r="B11" s="8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3"/>
    </row>
    <row r="12" spans="1:29" ht="21">
      <c r="A12" s="84"/>
      <c r="B12" s="85"/>
      <c r="C12" s="86"/>
      <c r="D12" s="86"/>
      <c r="E12" s="86"/>
      <c r="F12" s="86"/>
      <c r="G12" s="86"/>
      <c r="H12" s="86"/>
      <c r="I12" s="86"/>
      <c r="J12" s="707" t="s">
        <v>29</v>
      </c>
      <c r="K12" s="707"/>
      <c r="L12" s="707"/>
      <c r="M12" s="707"/>
      <c r="N12" s="707"/>
      <c r="O12" s="707"/>
      <c r="P12" s="706">
        <f>I8</f>
        <v>2019</v>
      </c>
      <c r="Q12" s="706"/>
      <c r="R12" s="87"/>
      <c r="S12" s="88"/>
      <c r="T12" s="88"/>
      <c r="U12" s="89"/>
      <c r="V12" s="89"/>
      <c r="W12" s="89"/>
      <c r="X12" s="89"/>
      <c r="Y12" s="89"/>
      <c r="Z12" s="86"/>
      <c r="AA12" s="86"/>
      <c r="AB12" s="90"/>
    </row>
    <row r="13" spans="1:29" ht="17.399999999999999">
      <c r="A13" s="84"/>
      <c r="B13" s="85"/>
      <c r="C13" s="86"/>
      <c r="D13" s="86"/>
      <c r="E13" s="86"/>
      <c r="F13" s="86"/>
      <c r="G13" s="86"/>
      <c r="H13" s="86"/>
      <c r="I13" s="86"/>
      <c r="J13" s="91"/>
      <c r="K13" s="91"/>
      <c r="L13" s="91"/>
      <c r="M13" s="91"/>
      <c r="N13" s="91"/>
      <c r="O13" s="91"/>
      <c r="P13" s="92"/>
      <c r="Q13" s="92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90"/>
    </row>
    <row r="14" spans="1:29">
      <c r="A14" s="80"/>
      <c r="B14" s="81"/>
      <c r="C14" s="82"/>
      <c r="D14" s="82"/>
      <c r="E14" s="93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3"/>
    </row>
    <row r="15" spans="1:29">
      <c r="A15" s="80"/>
      <c r="B15" s="81"/>
      <c r="C15" s="82"/>
      <c r="D15" s="82"/>
      <c r="E15" s="93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3"/>
    </row>
    <row r="16" spans="1:29">
      <c r="A16" s="80"/>
      <c r="B16" s="81"/>
      <c r="C16" s="82"/>
      <c r="D16" s="82"/>
      <c r="E16" s="93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3"/>
    </row>
    <row r="17" spans="1:28">
      <c r="A17" s="80"/>
      <c r="B17" s="81"/>
      <c r="C17" s="82"/>
      <c r="D17" s="82"/>
      <c r="E17" s="93"/>
      <c r="F17" s="82"/>
      <c r="G17" s="82"/>
      <c r="H17" s="82"/>
      <c r="I17" s="82"/>
      <c r="J17" s="82"/>
      <c r="K17" s="82"/>
      <c r="L17" s="82"/>
      <c r="M17" s="82"/>
      <c r="N17" s="93"/>
      <c r="O17" s="82"/>
      <c r="P17" s="82"/>
      <c r="Q17" s="82"/>
      <c r="R17" s="82"/>
      <c r="S17" s="82"/>
      <c r="T17" s="82"/>
      <c r="U17" s="82"/>
      <c r="V17" s="82"/>
      <c r="W17" s="82"/>
      <c r="X17" s="93"/>
      <c r="Y17" s="82"/>
      <c r="Z17" s="82"/>
      <c r="AA17" s="82"/>
      <c r="AB17" s="83"/>
    </row>
    <row r="18" spans="1:28">
      <c r="A18" s="80"/>
      <c r="B18" s="81"/>
      <c r="C18" s="82"/>
      <c r="D18" s="82"/>
      <c r="E18" s="93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</row>
    <row r="19" spans="1:28">
      <c r="A19" s="80"/>
      <c r="B19" s="81"/>
      <c r="C19" s="82"/>
      <c r="D19" s="82"/>
      <c r="E19" s="93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</row>
    <row r="20" spans="1:28">
      <c r="A20" s="80"/>
      <c r="B20" s="81"/>
      <c r="C20" s="82"/>
      <c r="D20" s="82"/>
      <c r="E20" s="93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</row>
    <row r="21" spans="1:28" s="97" customFormat="1" ht="18" customHeight="1" thickBot="1">
      <c r="A21" s="94"/>
      <c r="B21" s="702" t="s">
        <v>30</v>
      </c>
      <c r="C21" s="702"/>
      <c r="D21" s="702"/>
      <c r="E21" s="702"/>
      <c r="F21" s="702"/>
      <c r="G21" s="702"/>
      <c r="H21" s="702"/>
      <c r="I21" s="702"/>
      <c r="J21" s="95"/>
      <c r="K21" s="700" t="s">
        <v>31</v>
      </c>
      <c r="L21" s="700"/>
      <c r="M21" s="700"/>
      <c r="N21" s="700"/>
      <c r="O21" s="700"/>
      <c r="P21" s="700"/>
      <c r="Q21" s="700"/>
      <c r="R21" s="700"/>
      <c r="S21" s="95"/>
      <c r="T21" s="703" t="s">
        <v>32</v>
      </c>
      <c r="U21" s="703"/>
      <c r="V21" s="703"/>
      <c r="W21" s="703"/>
      <c r="X21" s="703"/>
      <c r="Y21" s="703"/>
      <c r="Z21" s="703"/>
      <c r="AA21" s="703"/>
      <c r="AB21" s="96"/>
    </row>
    <row r="22" spans="1:28" ht="18" customHeight="1">
      <c r="A22" s="98"/>
      <c r="B22" s="99" t="s">
        <v>33</v>
      </c>
      <c r="C22" s="100" t="s">
        <v>34</v>
      </c>
      <c r="D22" s="101" t="s">
        <v>35</v>
      </c>
      <c r="E22" s="101" t="s">
        <v>36</v>
      </c>
      <c r="F22" s="101" t="s">
        <v>37</v>
      </c>
      <c r="G22" s="101" t="s">
        <v>38</v>
      </c>
      <c r="H22" s="101" t="s">
        <v>39</v>
      </c>
      <c r="I22" s="102" t="s">
        <v>40</v>
      </c>
      <c r="J22" s="103"/>
      <c r="K22" s="99" t="s">
        <v>33</v>
      </c>
      <c r="L22" s="100" t="s">
        <v>34</v>
      </c>
      <c r="M22" s="101" t="s">
        <v>35</v>
      </c>
      <c r="N22" s="101" t="s">
        <v>36</v>
      </c>
      <c r="O22" s="101" t="s">
        <v>37</v>
      </c>
      <c r="P22" s="101" t="s">
        <v>38</v>
      </c>
      <c r="Q22" s="101" t="s">
        <v>39</v>
      </c>
      <c r="R22" s="102" t="s">
        <v>40</v>
      </c>
      <c r="S22" s="103"/>
      <c r="T22" s="99" t="s">
        <v>33</v>
      </c>
      <c r="U22" s="100" t="s">
        <v>34</v>
      </c>
      <c r="V22" s="101" t="s">
        <v>35</v>
      </c>
      <c r="W22" s="101" t="s">
        <v>36</v>
      </c>
      <c r="X22" s="101" t="s">
        <v>37</v>
      </c>
      <c r="Y22" s="101" t="s">
        <v>38</v>
      </c>
      <c r="Z22" s="101" t="s">
        <v>39</v>
      </c>
      <c r="AA22" s="102" t="s">
        <v>40</v>
      </c>
      <c r="AB22" s="83"/>
    </row>
    <row r="23" spans="1:28" ht="18" customHeight="1">
      <c r="A23" s="104"/>
      <c r="B23" s="105">
        <v>1</v>
      </c>
      <c r="C23" s="106">
        <f>IF($C$3=1,1,0)</f>
        <v>0</v>
      </c>
      <c r="D23" s="107">
        <f>IF($D$3=1,1, IF(C23&gt;0,C23+1, 0))</f>
        <v>0</v>
      </c>
      <c r="E23" s="107">
        <f>IF($E$3=1,1, IF(D23&gt;0,D23+1, 0))</f>
        <v>1</v>
      </c>
      <c r="F23" s="107">
        <f>IF($F$3=1,1, IF(E23&gt;0,E23+1, 0))</f>
        <v>2</v>
      </c>
      <c r="G23" s="107">
        <f>IF($G$3=1,1, IF(F23&gt;0,F23+1, 0))</f>
        <v>3</v>
      </c>
      <c r="H23" s="107">
        <f>IF($H$3=1,1, IF(G23&gt;0,G23+1, 0))</f>
        <v>4</v>
      </c>
      <c r="I23" s="108">
        <f>IF($I$3=1,1, IF(H23&gt;0,H23+1, 0))</f>
        <v>5</v>
      </c>
      <c r="J23" s="109"/>
      <c r="K23" s="110">
        <f>IF(B28&gt;0,B27+1,B27)</f>
        <v>5</v>
      </c>
      <c r="L23" s="106">
        <f>IF($L$3=1,1,0)</f>
        <v>0</v>
      </c>
      <c r="M23" s="107">
        <f>IF($M$3=1,1, IF(L23&gt;0,L23+1, 0))</f>
        <v>0</v>
      </c>
      <c r="N23" s="107">
        <f>IF($N$3=1,1, IF(M23&gt;0,M23+1, 0))</f>
        <v>0</v>
      </c>
      <c r="O23" s="107">
        <f>IF($O$3=1,1, IF(N23&gt;0,N23+1, 0))</f>
        <v>0</v>
      </c>
      <c r="P23" s="107">
        <f>IF($P$3=1,1, IF(O23&gt;0,O23+1, 0))</f>
        <v>0</v>
      </c>
      <c r="Q23" s="107">
        <f>IF($Q$3=1,1, IF(P23&gt;0,P23+1, 0))</f>
        <v>1</v>
      </c>
      <c r="R23" s="108">
        <f>IF($R$3=1,1, IF(Q23&gt;0,Q23+1, 0))</f>
        <v>2</v>
      </c>
      <c r="S23" s="109"/>
      <c r="T23" s="110">
        <f>IF(K28&gt;0,K27+1,K27)</f>
        <v>9</v>
      </c>
      <c r="U23" s="106">
        <f>IF($U$3=1,1,0)</f>
        <v>0</v>
      </c>
      <c r="V23" s="107">
        <f>IF($V$3=1,1, IF(U23&gt;0,U23+1, 0))</f>
        <v>0</v>
      </c>
      <c r="W23" s="107">
        <f>IF($W$3=1,1, IF(V23&gt;0,V23+1, 0))</f>
        <v>0</v>
      </c>
      <c r="X23" s="107">
        <f>IF($X$3=1,1, IF(W23&gt;0,W23+1, 0))</f>
        <v>0</v>
      </c>
      <c r="Y23" s="107">
        <f>IF($Y$3=1,1, IF(X23&gt;0,X23+1, 0))</f>
        <v>0</v>
      </c>
      <c r="Z23" s="107">
        <f>IF($Z$3=1,1, IF(Y23&gt;0,Y23+1, 0))</f>
        <v>1</v>
      </c>
      <c r="AA23" s="108">
        <f>IF($AA$3=1,1, IF(Z23&gt;0,Z23+1, 0))</f>
        <v>2</v>
      </c>
      <c r="AB23" s="83"/>
    </row>
    <row r="24" spans="1:28" ht="18" customHeight="1">
      <c r="A24" s="104"/>
      <c r="B24" s="111">
        <f>B23+1</f>
        <v>2</v>
      </c>
      <c r="C24" s="112">
        <f>IF(AND(I23&gt;0,I23&lt;31),I23+1,0)</f>
        <v>6</v>
      </c>
      <c r="D24" s="113">
        <f t="shared" ref="D24:I28" si="0">IF(AND(C24&gt;0,C24&lt;31),C24+1,0)</f>
        <v>7</v>
      </c>
      <c r="E24" s="113">
        <f t="shared" si="0"/>
        <v>8</v>
      </c>
      <c r="F24" s="113">
        <f t="shared" si="0"/>
        <v>9</v>
      </c>
      <c r="G24" s="113">
        <f t="shared" si="0"/>
        <v>10</v>
      </c>
      <c r="H24" s="113">
        <f t="shared" si="0"/>
        <v>11</v>
      </c>
      <c r="I24" s="114">
        <f t="shared" si="0"/>
        <v>12</v>
      </c>
      <c r="J24" s="109"/>
      <c r="K24" s="110">
        <f>K23+1</f>
        <v>6</v>
      </c>
      <c r="L24" s="112">
        <f>IF(AND(R23&gt;0,R23&lt;$L$2),R23+1,0)</f>
        <v>3</v>
      </c>
      <c r="M24" s="113">
        <f t="shared" ref="M24:R28" si="1">IF(AND(L24&gt;0,L24&lt;$L$2),L24+1,0)</f>
        <v>4</v>
      </c>
      <c r="N24" s="113">
        <f t="shared" si="1"/>
        <v>5</v>
      </c>
      <c r="O24" s="113">
        <f t="shared" si="1"/>
        <v>6</v>
      </c>
      <c r="P24" s="113">
        <f t="shared" si="1"/>
        <v>7</v>
      </c>
      <c r="Q24" s="113">
        <f t="shared" si="1"/>
        <v>8</v>
      </c>
      <c r="R24" s="114">
        <f t="shared" si="1"/>
        <v>9</v>
      </c>
      <c r="S24" s="109"/>
      <c r="T24" s="110">
        <f>T23+1</f>
        <v>10</v>
      </c>
      <c r="U24" s="112">
        <f>IF(AND(AA23&gt;0,AA23&lt;31),AA23+1,0)</f>
        <v>3</v>
      </c>
      <c r="V24" s="113">
        <f t="shared" ref="V24:AA28" si="2">IF(AND(U24&gt;0,U24&lt;31),U24+1,0)</f>
        <v>4</v>
      </c>
      <c r="W24" s="113">
        <f t="shared" si="2"/>
        <v>5</v>
      </c>
      <c r="X24" s="113">
        <f t="shared" si="2"/>
        <v>6</v>
      </c>
      <c r="Y24" s="113">
        <f t="shared" si="2"/>
        <v>7</v>
      </c>
      <c r="Z24" s="113">
        <f t="shared" si="2"/>
        <v>8</v>
      </c>
      <c r="AA24" s="114">
        <f t="shared" si="2"/>
        <v>9</v>
      </c>
      <c r="AB24" s="83"/>
    </row>
    <row r="25" spans="1:28" ht="18" customHeight="1">
      <c r="A25" s="104"/>
      <c r="B25" s="111">
        <f>B24+1</f>
        <v>3</v>
      </c>
      <c r="C25" s="112">
        <f>IF(AND(I24&gt;0,I24&lt;31),I24+1,0)</f>
        <v>13</v>
      </c>
      <c r="D25" s="113">
        <f t="shared" si="0"/>
        <v>14</v>
      </c>
      <c r="E25" s="113">
        <f t="shared" si="0"/>
        <v>15</v>
      </c>
      <c r="F25" s="113">
        <f t="shared" si="0"/>
        <v>16</v>
      </c>
      <c r="G25" s="113">
        <f t="shared" si="0"/>
        <v>17</v>
      </c>
      <c r="H25" s="113">
        <f t="shared" si="0"/>
        <v>18</v>
      </c>
      <c r="I25" s="114">
        <f t="shared" si="0"/>
        <v>19</v>
      </c>
      <c r="J25" s="109"/>
      <c r="K25" s="110">
        <f>K24+1</f>
        <v>7</v>
      </c>
      <c r="L25" s="112">
        <f>IF(AND(R24&gt;0,R24&lt;$L$2),R24+1,0)</f>
        <v>10</v>
      </c>
      <c r="M25" s="113">
        <f t="shared" si="1"/>
        <v>11</v>
      </c>
      <c r="N25" s="113">
        <f t="shared" si="1"/>
        <v>12</v>
      </c>
      <c r="O25" s="113">
        <f t="shared" si="1"/>
        <v>13</v>
      </c>
      <c r="P25" s="113">
        <f t="shared" si="1"/>
        <v>14</v>
      </c>
      <c r="Q25" s="113">
        <f t="shared" si="1"/>
        <v>15</v>
      </c>
      <c r="R25" s="114">
        <f t="shared" si="1"/>
        <v>16</v>
      </c>
      <c r="S25" s="109"/>
      <c r="T25" s="110">
        <f>T24+1</f>
        <v>11</v>
      </c>
      <c r="U25" s="112">
        <f>IF(AND(AA24&gt;0,AA24&lt;31),AA24+1,0)</f>
        <v>10</v>
      </c>
      <c r="V25" s="113">
        <f t="shared" si="2"/>
        <v>11</v>
      </c>
      <c r="W25" s="113">
        <f t="shared" si="2"/>
        <v>12</v>
      </c>
      <c r="X25" s="113">
        <f t="shared" si="2"/>
        <v>13</v>
      </c>
      <c r="Y25" s="113">
        <f t="shared" si="2"/>
        <v>14</v>
      </c>
      <c r="Z25" s="113">
        <f t="shared" si="2"/>
        <v>15</v>
      </c>
      <c r="AA25" s="114">
        <f t="shared" si="2"/>
        <v>16</v>
      </c>
      <c r="AB25" s="83"/>
    </row>
    <row r="26" spans="1:28" ht="18" customHeight="1">
      <c r="A26" s="104"/>
      <c r="B26" s="111">
        <f>B25+1</f>
        <v>4</v>
      </c>
      <c r="C26" s="112">
        <f>IF(AND(I25&gt;0,I25&lt;31),I25+1,0)</f>
        <v>20</v>
      </c>
      <c r="D26" s="113">
        <f t="shared" si="0"/>
        <v>21</v>
      </c>
      <c r="E26" s="113">
        <f t="shared" si="0"/>
        <v>22</v>
      </c>
      <c r="F26" s="113">
        <f t="shared" si="0"/>
        <v>23</v>
      </c>
      <c r="G26" s="113">
        <f t="shared" si="0"/>
        <v>24</v>
      </c>
      <c r="H26" s="113">
        <f t="shared" si="0"/>
        <v>25</v>
      </c>
      <c r="I26" s="114">
        <f t="shared" si="0"/>
        <v>26</v>
      </c>
      <c r="J26" s="109"/>
      <c r="K26" s="110">
        <f>K25+1</f>
        <v>8</v>
      </c>
      <c r="L26" s="112">
        <f>IF(AND(R25&gt;0,R25&lt;$L$2),R25+1,0)</f>
        <v>17</v>
      </c>
      <c r="M26" s="113">
        <f t="shared" si="1"/>
        <v>18</v>
      </c>
      <c r="N26" s="113">
        <f t="shared" si="1"/>
        <v>19</v>
      </c>
      <c r="O26" s="113">
        <f t="shared" si="1"/>
        <v>20</v>
      </c>
      <c r="P26" s="113">
        <f t="shared" si="1"/>
        <v>21</v>
      </c>
      <c r="Q26" s="113">
        <f t="shared" si="1"/>
        <v>22</v>
      </c>
      <c r="R26" s="114">
        <f t="shared" si="1"/>
        <v>23</v>
      </c>
      <c r="S26" s="109"/>
      <c r="T26" s="110">
        <f>T25+1</f>
        <v>12</v>
      </c>
      <c r="U26" s="112">
        <f>IF(AND(AA25&gt;0,AA25&lt;31),AA25+1,0)</f>
        <v>17</v>
      </c>
      <c r="V26" s="113">
        <f t="shared" si="2"/>
        <v>18</v>
      </c>
      <c r="W26" s="113">
        <f t="shared" si="2"/>
        <v>19</v>
      </c>
      <c r="X26" s="113">
        <f t="shared" si="2"/>
        <v>20</v>
      </c>
      <c r="Y26" s="113">
        <f t="shared" si="2"/>
        <v>21</v>
      </c>
      <c r="Z26" s="113">
        <f t="shared" si="2"/>
        <v>22</v>
      </c>
      <c r="AA26" s="114">
        <f t="shared" si="2"/>
        <v>23</v>
      </c>
      <c r="AB26" s="83"/>
    </row>
    <row r="27" spans="1:28" ht="18" customHeight="1">
      <c r="A27" s="104"/>
      <c r="B27" s="111">
        <f>B26+1</f>
        <v>5</v>
      </c>
      <c r="C27" s="112">
        <f>IF(AND(I26&gt;0,I26&lt;31),I26+1,0)</f>
        <v>27</v>
      </c>
      <c r="D27" s="113">
        <f t="shared" si="0"/>
        <v>28</v>
      </c>
      <c r="E27" s="113">
        <f t="shared" si="0"/>
        <v>29</v>
      </c>
      <c r="F27" s="113">
        <f t="shared" si="0"/>
        <v>30</v>
      </c>
      <c r="G27" s="113">
        <f t="shared" si="0"/>
        <v>31</v>
      </c>
      <c r="H27" s="113">
        <f t="shared" si="0"/>
        <v>0</v>
      </c>
      <c r="I27" s="114">
        <f t="shared" si="0"/>
        <v>0</v>
      </c>
      <c r="J27" s="109"/>
      <c r="K27" s="110">
        <f>K26+1</f>
        <v>9</v>
      </c>
      <c r="L27" s="112">
        <f>IF(AND(R26&gt;0,R26&lt;$L$2),R26+1,0)</f>
        <v>24</v>
      </c>
      <c r="M27" s="113">
        <f t="shared" si="1"/>
        <v>25</v>
      </c>
      <c r="N27" s="113">
        <f t="shared" si="1"/>
        <v>26</v>
      </c>
      <c r="O27" s="113">
        <f t="shared" si="1"/>
        <v>27</v>
      </c>
      <c r="P27" s="113">
        <f t="shared" si="1"/>
        <v>28</v>
      </c>
      <c r="Q27" s="113">
        <f t="shared" si="1"/>
        <v>0</v>
      </c>
      <c r="R27" s="114">
        <f t="shared" si="1"/>
        <v>0</v>
      </c>
      <c r="S27" s="109"/>
      <c r="T27" s="110">
        <f>T26+1</f>
        <v>13</v>
      </c>
      <c r="U27" s="112">
        <f>IF(AND(AA26&gt;0,AA26&lt;31),AA26+1,0)</f>
        <v>24</v>
      </c>
      <c r="V27" s="113">
        <f t="shared" si="2"/>
        <v>25</v>
      </c>
      <c r="W27" s="113">
        <f t="shared" si="2"/>
        <v>26</v>
      </c>
      <c r="X27" s="113">
        <f t="shared" si="2"/>
        <v>27</v>
      </c>
      <c r="Y27" s="113">
        <f t="shared" si="2"/>
        <v>28</v>
      </c>
      <c r="Z27" s="115">
        <f t="shared" si="2"/>
        <v>29</v>
      </c>
      <c r="AA27" s="114">
        <f t="shared" si="2"/>
        <v>30</v>
      </c>
      <c r="AB27" s="83"/>
    </row>
    <row r="28" spans="1:28" ht="18" customHeight="1" thickBot="1">
      <c r="A28" s="104"/>
      <c r="B28" s="116">
        <f>IF(C28=0,0,B27+1)</f>
        <v>0</v>
      </c>
      <c r="C28" s="117">
        <f>IF(AND(I27&gt;0,I27&lt;31),I27+1,0)</f>
        <v>0</v>
      </c>
      <c r="D28" s="118">
        <f t="shared" si="0"/>
        <v>0</v>
      </c>
      <c r="E28" s="118">
        <f t="shared" si="0"/>
        <v>0</v>
      </c>
      <c r="F28" s="118">
        <f t="shared" si="0"/>
        <v>0</v>
      </c>
      <c r="G28" s="118">
        <f t="shared" si="0"/>
        <v>0</v>
      </c>
      <c r="H28" s="118">
        <f t="shared" si="0"/>
        <v>0</v>
      </c>
      <c r="I28" s="119">
        <f t="shared" si="0"/>
        <v>0</v>
      </c>
      <c r="J28" s="109"/>
      <c r="K28" s="120">
        <f>IF(L28=0,0,K27+1)</f>
        <v>0</v>
      </c>
      <c r="L28" s="121">
        <f>IF(AND(R27&gt;0,R27&lt;$L$2),R27+1,0)</f>
        <v>0</v>
      </c>
      <c r="M28" s="118">
        <f t="shared" si="1"/>
        <v>0</v>
      </c>
      <c r="N28" s="118">
        <f t="shared" si="1"/>
        <v>0</v>
      </c>
      <c r="O28" s="118">
        <f t="shared" si="1"/>
        <v>0</v>
      </c>
      <c r="P28" s="118">
        <f t="shared" si="1"/>
        <v>0</v>
      </c>
      <c r="Q28" s="118">
        <f t="shared" si="1"/>
        <v>0</v>
      </c>
      <c r="R28" s="119">
        <f t="shared" si="1"/>
        <v>0</v>
      </c>
      <c r="S28" s="109"/>
      <c r="T28" s="120">
        <f>IF(U28=0,0,T27+1)</f>
        <v>14</v>
      </c>
      <c r="U28" s="121">
        <f>IF(AND(AA27&gt;0,AA27&lt;31),AA27+1,0)</f>
        <v>31</v>
      </c>
      <c r="V28" s="118">
        <f t="shared" si="2"/>
        <v>0</v>
      </c>
      <c r="W28" s="118">
        <f t="shared" si="2"/>
        <v>0</v>
      </c>
      <c r="X28" s="118">
        <f t="shared" si="2"/>
        <v>0</v>
      </c>
      <c r="Y28" s="118">
        <f t="shared" si="2"/>
        <v>0</v>
      </c>
      <c r="Z28" s="118">
        <f t="shared" si="2"/>
        <v>0</v>
      </c>
      <c r="AA28" s="119">
        <f t="shared" si="2"/>
        <v>0</v>
      </c>
      <c r="AB28" s="83"/>
    </row>
    <row r="29" spans="1:28" ht="18" customHeight="1">
      <c r="A29" s="104"/>
      <c r="B29" s="122"/>
      <c r="C29" s="123"/>
      <c r="D29" s="82"/>
      <c r="E29" s="82"/>
      <c r="F29" s="82"/>
      <c r="G29" s="82"/>
      <c r="H29" s="82"/>
      <c r="I29" s="124"/>
      <c r="J29" s="109"/>
      <c r="K29" s="122"/>
      <c r="L29" s="124"/>
      <c r="M29" s="82"/>
      <c r="N29" s="82"/>
      <c r="O29" s="82" t="str">
        <f ca="1">IF(TODAY()=DATE(I8,2,14),"Sinh Nhat Tam","")</f>
        <v/>
      </c>
      <c r="P29" s="82">
        <f ca="1">IF(AND(O29&gt;0,O29&lt;$L$2),O29+1,0)</f>
        <v>0</v>
      </c>
      <c r="Q29" s="82">
        <f ca="1">IF(AND(P29&gt;0,P29&lt;$L$2),P29+1,0)</f>
        <v>0</v>
      </c>
      <c r="R29" s="124">
        <f ca="1">IF(AND(Q29&gt;0,Q29&lt;$L$2),Q29+1,0)</f>
        <v>0</v>
      </c>
      <c r="S29" s="109"/>
      <c r="T29" s="122"/>
      <c r="U29" s="124"/>
      <c r="V29" s="82"/>
      <c r="W29" s="82"/>
      <c r="X29" s="82"/>
      <c r="Y29" s="82"/>
      <c r="Z29" s="82"/>
      <c r="AA29" s="124"/>
      <c r="AB29" s="83"/>
    </row>
    <row r="30" spans="1:28" ht="18" customHeight="1">
      <c r="A30" s="104"/>
      <c r="B30" s="122"/>
      <c r="C30" s="123"/>
      <c r="D30" s="82"/>
      <c r="E30" s="82"/>
      <c r="F30" s="82"/>
      <c r="G30" s="82"/>
      <c r="H30" s="82"/>
      <c r="I30" s="124"/>
      <c r="J30" s="109"/>
      <c r="K30" s="122"/>
      <c r="L30" s="124"/>
      <c r="M30" s="82"/>
      <c r="N30" s="82"/>
      <c r="O30" s="82"/>
      <c r="P30" s="82"/>
      <c r="Q30" s="82"/>
      <c r="R30" s="124"/>
      <c r="S30" s="109"/>
      <c r="T30" s="122"/>
      <c r="U30" s="124"/>
      <c r="V30" s="82"/>
      <c r="W30" s="82"/>
      <c r="X30" s="82"/>
      <c r="Y30" s="82"/>
      <c r="Z30" s="82"/>
      <c r="AA30" s="124"/>
      <c r="AB30" s="83"/>
    </row>
    <row r="31" spans="1:28" ht="18" customHeight="1">
      <c r="A31" s="104"/>
      <c r="B31" s="122"/>
      <c r="C31" s="123"/>
      <c r="D31" s="82"/>
      <c r="E31" s="82"/>
      <c r="F31" s="82"/>
      <c r="G31" s="93"/>
      <c r="H31" s="82"/>
      <c r="I31" s="124"/>
      <c r="J31" s="109"/>
      <c r="K31" s="93"/>
      <c r="L31" s="124"/>
      <c r="M31" s="82"/>
      <c r="N31" s="93"/>
      <c r="O31" s="82"/>
      <c r="P31" s="82"/>
      <c r="Q31" s="82"/>
      <c r="R31" s="124"/>
      <c r="S31" s="109"/>
      <c r="T31" s="122"/>
      <c r="U31" s="124"/>
      <c r="V31" s="82"/>
      <c r="W31" s="82"/>
      <c r="X31" s="82"/>
      <c r="Y31" s="82"/>
      <c r="Z31" s="82"/>
      <c r="AA31" s="124"/>
      <c r="AB31" s="83"/>
    </row>
    <row r="32" spans="1:28" ht="18" customHeight="1">
      <c r="A32" s="104"/>
      <c r="B32" s="122"/>
      <c r="C32" s="123"/>
      <c r="D32" s="82"/>
      <c r="E32" s="82"/>
      <c r="F32" s="82"/>
      <c r="G32" s="82"/>
      <c r="H32" s="82"/>
      <c r="I32" s="124"/>
      <c r="J32" s="109"/>
      <c r="K32" s="122"/>
      <c r="L32" s="124"/>
      <c r="M32" s="82"/>
      <c r="N32" s="82"/>
      <c r="O32" s="82"/>
      <c r="P32" s="82"/>
      <c r="Q32" s="82"/>
      <c r="R32" s="124"/>
      <c r="S32" s="109" t="s">
        <v>41</v>
      </c>
      <c r="T32" s="122"/>
      <c r="U32" s="124"/>
      <c r="V32" s="82"/>
      <c r="W32" s="82"/>
      <c r="X32" s="82"/>
      <c r="Y32" s="82"/>
      <c r="Z32" s="82"/>
      <c r="AA32" s="124"/>
      <c r="AB32" s="83"/>
    </row>
    <row r="33" spans="1:28" ht="18" customHeight="1">
      <c r="A33" s="104"/>
      <c r="B33" s="122"/>
      <c r="C33" s="123"/>
      <c r="D33" s="82"/>
      <c r="E33" s="82"/>
      <c r="F33" s="82"/>
      <c r="G33" s="82"/>
      <c r="H33" s="82"/>
      <c r="I33" s="124"/>
      <c r="J33" s="109"/>
      <c r="K33" s="122"/>
      <c r="L33" s="124"/>
      <c r="M33" s="82"/>
      <c r="N33" s="82"/>
      <c r="O33" s="82"/>
      <c r="P33" s="82"/>
      <c r="Q33" s="82"/>
      <c r="R33" s="124"/>
      <c r="S33" s="109"/>
      <c r="T33" s="122"/>
      <c r="U33" s="124"/>
      <c r="V33" s="82"/>
      <c r="W33" s="82"/>
      <c r="X33" s="82"/>
      <c r="Y33" s="82"/>
      <c r="Z33" s="82"/>
      <c r="AA33" s="124"/>
      <c r="AB33" s="83"/>
    </row>
    <row r="34" spans="1:28" ht="18" customHeight="1">
      <c r="A34" s="104"/>
      <c r="B34" s="109"/>
      <c r="C34" s="82"/>
      <c r="D34" s="82"/>
      <c r="E34" s="82"/>
      <c r="F34" s="82"/>
      <c r="G34" s="82"/>
      <c r="H34" s="82"/>
      <c r="I34" s="82"/>
      <c r="J34" s="109"/>
      <c r="K34" s="109"/>
      <c r="L34" s="82"/>
      <c r="M34" s="82"/>
      <c r="N34" s="82"/>
      <c r="O34" s="82"/>
      <c r="P34" s="82"/>
      <c r="Q34" s="82"/>
      <c r="R34" s="82"/>
      <c r="S34" s="109"/>
      <c r="T34" s="109"/>
      <c r="U34" s="82"/>
      <c r="V34" s="82"/>
      <c r="W34" s="82"/>
      <c r="X34" s="82"/>
      <c r="Y34" s="82"/>
      <c r="Z34" s="82"/>
      <c r="AA34" s="82"/>
      <c r="AB34" s="83"/>
    </row>
    <row r="35" spans="1:28" s="97" customFormat="1" ht="18" customHeight="1" thickBot="1">
      <c r="A35" s="94"/>
      <c r="B35" s="701" t="s">
        <v>42</v>
      </c>
      <c r="C35" s="701"/>
      <c r="D35" s="701"/>
      <c r="E35" s="701"/>
      <c r="F35" s="701"/>
      <c r="G35" s="701"/>
      <c r="H35" s="701"/>
      <c r="I35" s="701"/>
      <c r="J35" s="95"/>
      <c r="K35" s="704" t="s">
        <v>43</v>
      </c>
      <c r="L35" s="704"/>
      <c r="M35" s="704"/>
      <c r="N35" s="704"/>
      <c r="O35" s="704"/>
      <c r="P35" s="704"/>
      <c r="Q35" s="704"/>
      <c r="R35" s="704"/>
      <c r="S35" s="95"/>
      <c r="T35" s="700" t="s">
        <v>44</v>
      </c>
      <c r="U35" s="700"/>
      <c r="V35" s="700"/>
      <c r="W35" s="700"/>
      <c r="X35" s="700"/>
      <c r="Y35" s="700"/>
      <c r="Z35" s="700"/>
      <c r="AA35" s="700"/>
      <c r="AB35" s="96"/>
    </row>
    <row r="36" spans="1:28" ht="18" customHeight="1">
      <c r="A36" s="104"/>
      <c r="B36" s="99" t="s">
        <v>33</v>
      </c>
      <c r="C36" s="100" t="s">
        <v>34</v>
      </c>
      <c r="D36" s="101" t="s">
        <v>35</v>
      </c>
      <c r="E36" s="101" t="s">
        <v>36</v>
      </c>
      <c r="F36" s="101" t="s">
        <v>37</v>
      </c>
      <c r="G36" s="101" t="s">
        <v>38</v>
      </c>
      <c r="H36" s="101" t="s">
        <v>39</v>
      </c>
      <c r="I36" s="102" t="s">
        <v>40</v>
      </c>
      <c r="J36" s="103"/>
      <c r="K36" s="99" t="s">
        <v>33</v>
      </c>
      <c r="L36" s="100" t="s">
        <v>34</v>
      </c>
      <c r="M36" s="101" t="s">
        <v>35</v>
      </c>
      <c r="N36" s="101" t="s">
        <v>36</v>
      </c>
      <c r="O36" s="101" t="s">
        <v>37</v>
      </c>
      <c r="P36" s="101" t="s">
        <v>38</v>
      </c>
      <c r="Q36" s="101" t="s">
        <v>39</v>
      </c>
      <c r="R36" s="102" t="s">
        <v>40</v>
      </c>
      <c r="S36" s="103"/>
      <c r="T36" s="99" t="s">
        <v>33</v>
      </c>
      <c r="U36" s="100" t="s">
        <v>34</v>
      </c>
      <c r="V36" s="101" t="s">
        <v>35</v>
      </c>
      <c r="W36" s="101" t="s">
        <v>36</v>
      </c>
      <c r="X36" s="101" t="s">
        <v>37</v>
      </c>
      <c r="Y36" s="101" t="s">
        <v>38</v>
      </c>
      <c r="Z36" s="101" t="s">
        <v>39</v>
      </c>
      <c r="AA36" s="102" t="s">
        <v>40</v>
      </c>
      <c r="AB36" s="83"/>
    </row>
    <row r="37" spans="1:28" ht="18" customHeight="1">
      <c r="A37" s="104"/>
      <c r="B37" s="125">
        <f>IF(T28&gt;0,T28,T27+1)</f>
        <v>14</v>
      </c>
      <c r="C37" s="106">
        <f>IF($C$4=1,1,0)</f>
        <v>0</v>
      </c>
      <c r="D37" s="107">
        <f>IF($D$4=1,1, IF(C37&gt;0,C37+1, 0))</f>
        <v>1</v>
      </c>
      <c r="E37" s="107">
        <f>IF($E$4=1,1, IF(D37&gt;0,D37+1, 0))</f>
        <v>2</v>
      </c>
      <c r="F37" s="107">
        <f>IF($F$4=1,1, IF(E37&gt;0,E37+1, 0))</f>
        <v>3</v>
      </c>
      <c r="G37" s="107">
        <f>IF($G$4=1,1, IF(F37&gt;0,F37+1, 0))</f>
        <v>4</v>
      </c>
      <c r="H37" s="107">
        <f>IF($H$4=1,1, IF(G37&gt;0,G37+1, 0))</f>
        <v>5</v>
      </c>
      <c r="I37" s="108">
        <f>IF($I$4=1,1, IF(H37&gt;0,H37+1, 0))</f>
        <v>6</v>
      </c>
      <c r="J37" s="109"/>
      <c r="K37" s="110">
        <f>IF(B42&gt;0,B41+1,B41)</f>
        <v>18</v>
      </c>
      <c r="L37" s="106">
        <f>IF($L$4=1,1,0)</f>
        <v>0</v>
      </c>
      <c r="M37" s="107">
        <f>IF($M$4=1,1, IF(L37&gt;0,L37+1, 0))</f>
        <v>0</v>
      </c>
      <c r="N37" s="107">
        <f>IF($N$4=1,1, IF(M37&gt;0,M37+1, 0))</f>
        <v>0</v>
      </c>
      <c r="O37" s="107">
        <f>IF($O$4=1,1, IF(N37&gt;0,N37+1, 0))</f>
        <v>1</v>
      </c>
      <c r="P37" s="107">
        <f>IF($P$4=1,1, IF(O37&gt;0,O37+1, 0))</f>
        <v>2</v>
      </c>
      <c r="Q37" s="107">
        <f>IF($Q$4=1,1, IF(P37&gt;0,P37+1, 0))</f>
        <v>3</v>
      </c>
      <c r="R37" s="108">
        <f>IF($R$4=1,1, IF(Q37&gt;0,Q37+1, 0))</f>
        <v>4</v>
      </c>
      <c r="S37" s="109"/>
      <c r="T37" s="110">
        <f>IF(K42&gt;0,K41+1,K41)</f>
        <v>22</v>
      </c>
      <c r="U37" s="106">
        <f>IF($U$4=1,1,0)</f>
        <v>0</v>
      </c>
      <c r="V37" s="107">
        <f>IF($V$4=1,1, IF(U37&gt;0,U37+1, 0))</f>
        <v>0</v>
      </c>
      <c r="W37" s="107">
        <f>IF($W$4=1,1, IF(V37&gt;0,V37+1, 0))</f>
        <v>0</v>
      </c>
      <c r="X37" s="107">
        <f>IF($X$4=1,1, IF(W37&gt;0,W37+1, 0))</f>
        <v>0</v>
      </c>
      <c r="Y37" s="107">
        <f>IF($Y$4=1,1, IF(X37&gt;0,X37+1, 0))</f>
        <v>0</v>
      </c>
      <c r="Z37" s="107">
        <f>IF($Z$4=1,1, IF(Y37&gt;0,Y37+1, 0))</f>
        <v>0</v>
      </c>
      <c r="AA37" s="108">
        <f>IF($AA$4=1,1, IF(Z37&gt;0,Z37+1, 0))</f>
        <v>1</v>
      </c>
      <c r="AB37" s="83"/>
    </row>
    <row r="38" spans="1:28" ht="18" customHeight="1">
      <c r="A38" s="104"/>
      <c r="B38" s="110">
        <f>B37+1</f>
        <v>15</v>
      </c>
      <c r="C38" s="112">
        <f>IF(AND(I37&gt;0,I37&lt;30),I37+1,0)</f>
        <v>7</v>
      </c>
      <c r="D38" s="113">
        <f t="shared" ref="D38:I42" si="3">IF(AND(C38&gt;0,C38&lt;30),C38+1,0)</f>
        <v>8</v>
      </c>
      <c r="E38" s="113">
        <f t="shared" si="3"/>
        <v>9</v>
      </c>
      <c r="F38" s="113">
        <f t="shared" si="3"/>
        <v>10</v>
      </c>
      <c r="G38" s="113">
        <f t="shared" si="3"/>
        <v>11</v>
      </c>
      <c r="H38" s="113">
        <f t="shared" si="3"/>
        <v>12</v>
      </c>
      <c r="I38" s="114">
        <f t="shared" si="3"/>
        <v>13</v>
      </c>
      <c r="J38" s="109"/>
      <c r="K38" s="110">
        <f>K37+1</f>
        <v>19</v>
      </c>
      <c r="L38" s="112">
        <f>IF(AND(R37&gt;0,R37&lt;31),R37+1,0)</f>
        <v>5</v>
      </c>
      <c r="M38" s="113">
        <f t="shared" ref="M38:R42" si="4">IF(AND(L38&gt;0,L38&lt;31),L38+1,0)</f>
        <v>6</v>
      </c>
      <c r="N38" s="113">
        <f t="shared" si="4"/>
        <v>7</v>
      </c>
      <c r="O38" s="113">
        <f t="shared" si="4"/>
        <v>8</v>
      </c>
      <c r="P38" s="113">
        <f t="shared" si="4"/>
        <v>9</v>
      </c>
      <c r="Q38" s="113">
        <f t="shared" si="4"/>
        <v>10</v>
      </c>
      <c r="R38" s="114">
        <f t="shared" si="4"/>
        <v>11</v>
      </c>
      <c r="S38" s="109"/>
      <c r="T38" s="110">
        <f>T37+1</f>
        <v>23</v>
      </c>
      <c r="U38" s="112">
        <f>IF(AND(AA37&gt;0,AA37&lt;30),AA37+1,0)</f>
        <v>2</v>
      </c>
      <c r="V38" s="113">
        <f t="shared" ref="V38:AA42" si="5">IF(AND(U38&gt;0,U38&lt;30),U38+1,0)</f>
        <v>3</v>
      </c>
      <c r="W38" s="113">
        <f t="shared" si="5"/>
        <v>4</v>
      </c>
      <c r="X38" s="113">
        <f t="shared" si="5"/>
        <v>5</v>
      </c>
      <c r="Y38" s="113">
        <f t="shared" si="5"/>
        <v>6</v>
      </c>
      <c r="Z38" s="113">
        <f t="shared" si="5"/>
        <v>7</v>
      </c>
      <c r="AA38" s="114">
        <f t="shared" si="5"/>
        <v>8</v>
      </c>
      <c r="AB38" s="83"/>
    </row>
    <row r="39" spans="1:28" ht="18" customHeight="1">
      <c r="A39" s="104"/>
      <c r="B39" s="110">
        <f>B38+1</f>
        <v>16</v>
      </c>
      <c r="C39" s="112">
        <f>IF(AND(I38&gt;0,I38&lt;30),I38+1,0)</f>
        <v>14</v>
      </c>
      <c r="D39" s="113">
        <f t="shared" si="3"/>
        <v>15</v>
      </c>
      <c r="E39" s="113">
        <f t="shared" si="3"/>
        <v>16</v>
      </c>
      <c r="F39" s="113">
        <f t="shared" si="3"/>
        <v>17</v>
      </c>
      <c r="G39" s="113">
        <f t="shared" si="3"/>
        <v>18</v>
      </c>
      <c r="H39" s="113">
        <f t="shared" si="3"/>
        <v>19</v>
      </c>
      <c r="I39" s="114">
        <f t="shared" si="3"/>
        <v>20</v>
      </c>
      <c r="J39" s="109"/>
      <c r="K39" s="110">
        <f>K38+1</f>
        <v>20</v>
      </c>
      <c r="L39" s="112">
        <f>IF(AND(R38&gt;0,R38&lt;31),R38+1,0)</f>
        <v>12</v>
      </c>
      <c r="M39" s="113">
        <f t="shared" si="4"/>
        <v>13</v>
      </c>
      <c r="N39" s="113">
        <f t="shared" si="4"/>
        <v>14</v>
      </c>
      <c r="O39" s="113">
        <f t="shared" si="4"/>
        <v>15</v>
      </c>
      <c r="P39" s="113">
        <f t="shared" si="4"/>
        <v>16</v>
      </c>
      <c r="Q39" s="113">
        <f t="shared" si="4"/>
        <v>17</v>
      </c>
      <c r="R39" s="114">
        <f t="shared" si="4"/>
        <v>18</v>
      </c>
      <c r="S39" s="109"/>
      <c r="T39" s="110">
        <f>T38+1</f>
        <v>24</v>
      </c>
      <c r="U39" s="112">
        <f>IF(AND(AA38&gt;0,AA38&lt;30),AA38+1,0)</f>
        <v>9</v>
      </c>
      <c r="V39" s="113">
        <f t="shared" si="5"/>
        <v>10</v>
      </c>
      <c r="W39" s="113">
        <f t="shared" si="5"/>
        <v>11</v>
      </c>
      <c r="X39" s="113">
        <f t="shared" si="5"/>
        <v>12</v>
      </c>
      <c r="Y39" s="113">
        <f t="shared" si="5"/>
        <v>13</v>
      </c>
      <c r="Z39" s="113">
        <f t="shared" si="5"/>
        <v>14</v>
      </c>
      <c r="AA39" s="114">
        <f t="shared" si="5"/>
        <v>15</v>
      </c>
      <c r="AB39" s="83"/>
    </row>
    <row r="40" spans="1:28" ht="18" customHeight="1">
      <c r="A40" s="104"/>
      <c r="B40" s="110">
        <f>B39+1</f>
        <v>17</v>
      </c>
      <c r="C40" s="112">
        <f>IF(AND(I39&gt;0,I39&lt;30),I39+1,0)</f>
        <v>21</v>
      </c>
      <c r="D40" s="113">
        <f t="shared" si="3"/>
        <v>22</v>
      </c>
      <c r="E40" s="113">
        <f t="shared" si="3"/>
        <v>23</v>
      </c>
      <c r="F40" s="113">
        <f t="shared" si="3"/>
        <v>24</v>
      </c>
      <c r="G40" s="113">
        <f t="shared" si="3"/>
        <v>25</v>
      </c>
      <c r="H40" s="113">
        <f t="shared" si="3"/>
        <v>26</v>
      </c>
      <c r="I40" s="114">
        <f t="shared" si="3"/>
        <v>27</v>
      </c>
      <c r="J40" s="109"/>
      <c r="K40" s="110">
        <f>K39+1</f>
        <v>21</v>
      </c>
      <c r="L40" s="112">
        <f>IF(AND(R39&gt;0,R39&lt;31),R39+1,0)</f>
        <v>19</v>
      </c>
      <c r="M40" s="113">
        <f t="shared" si="4"/>
        <v>20</v>
      </c>
      <c r="N40" s="113">
        <f t="shared" si="4"/>
        <v>21</v>
      </c>
      <c r="O40" s="113">
        <f t="shared" si="4"/>
        <v>22</v>
      </c>
      <c r="P40" s="113">
        <f t="shared" si="4"/>
        <v>23</v>
      </c>
      <c r="Q40" s="113">
        <f t="shared" si="4"/>
        <v>24</v>
      </c>
      <c r="R40" s="114">
        <f t="shared" si="4"/>
        <v>25</v>
      </c>
      <c r="S40" s="109"/>
      <c r="T40" s="110">
        <f>T39+1</f>
        <v>25</v>
      </c>
      <c r="U40" s="112">
        <f>IF(AND(AA39&gt;0,AA39&lt;30),AA39+1,0)</f>
        <v>16</v>
      </c>
      <c r="V40" s="113">
        <f t="shared" si="5"/>
        <v>17</v>
      </c>
      <c r="W40" s="113">
        <f t="shared" si="5"/>
        <v>18</v>
      </c>
      <c r="X40" s="113">
        <f t="shared" si="5"/>
        <v>19</v>
      </c>
      <c r="Y40" s="113">
        <f t="shared" si="5"/>
        <v>20</v>
      </c>
      <c r="Z40" s="113">
        <f t="shared" si="5"/>
        <v>21</v>
      </c>
      <c r="AA40" s="114">
        <f t="shared" si="5"/>
        <v>22</v>
      </c>
      <c r="AB40" s="83"/>
    </row>
    <row r="41" spans="1:28" ht="18" customHeight="1">
      <c r="A41" s="104"/>
      <c r="B41" s="110">
        <f>B40+1</f>
        <v>18</v>
      </c>
      <c r="C41" s="112">
        <f>IF(AND(I40&gt;0,I40&lt;30),I40+1,0)</f>
        <v>28</v>
      </c>
      <c r="D41" s="113">
        <f t="shared" si="3"/>
        <v>29</v>
      </c>
      <c r="E41" s="113">
        <f t="shared" si="3"/>
        <v>30</v>
      </c>
      <c r="F41" s="113">
        <f t="shared" si="3"/>
        <v>0</v>
      </c>
      <c r="G41" s="113">
        <f t="shared" si="3"/>
        <v>0</v>
      </c>
      <c r="H41" s="113">
        <f t="shared" si="3"/>
        <v>0</v>
      </c>
      <c r="I41" s="114">
        <f t="shared" si="3"/>
        <v>0</v>
      </c>
      <c r="J41" s="109"/>
      <c r="K41" s="110">
        <f>K40+1</f>
        <v>22</v>
      </c>
      <c r="L41" s="112">
        <f>IF(AND(R40&gt;0,R40&lt;31),R40+1,0)</f>
        <v>26</v>
      </c>
      <c r="M41" s="113">
        <f t="shared" si="4"/>
        <v>27</v>
      </c>
      <c r="N41" s="113">
        <f t="shared" si="4"/>
        <v>28</v>
      </c>
      <c r="O41" s="113">
        <f t="shared" si="4"/>
        <v>29</v>
      </c>
      <c r="P41" s="113">
        <f t="shared" si="4"/>
        <v>30</v>
      </c>
      <c r="Q41" s="113">
        <f t="shared" si="4"/>
        <v>31</v>
      </c>
      <c r="R41" s="114">
        <f t="shared" si="4"/>
        <v>0</v>
      </c>
      <c r="S41" s="109"/>
      <c r="T41" s="110">
        <f>T40+1</f>
        <v>26</v>
      </c>
      <c r="U41" s="112">
        <f>IF(AND(AA40&gt;0,AA40&lt;30),AA40+1,0)</f>
        <v>23</v>
      </c>
      <c r="V41" s="113">
        <f t="shared" si="5"/>
        <v>24</v>
      </c>
      <c r="W41" s="113">
        <f t="shared" si="5"/>
        <v>25</v>
      </c>
      <c r="X41" s="113">
        <f t="shared" si="5"/>
        <v>26</v>
      </c>
      <c r="Y41" s="113">
        <f t="shared" si="5"/>
        <v>27</v>
      </c>
      <c r="Z41" s="113">
        <f t="shared" si="5"/>
        <v>28</v>
      </c>
      <c r="AA41" s="114">
        <f t="shared" si="5"/>
        <v>29</v>
      </c>
      <c r="AB41" s="83"/>
    </row>
    <row r="42" spans="1:28" ht="18" customHeight="1" thickBot="1">
      <c r="A42" s="104"/>
      <c r="B42" s="120">
        <f>IF(C42=0,0,B41+1)</f>
        <v>0</v>
      </c>
      <c r="C42" s="117">
        <f>IF(AND(I41&gt;0,I41&lt;30),I41+1,0)</f>
        <v>0</v>
      </c>
      <c r="D42" s="118">
        <f t="shared" si="3"/>
        <v>0</v>
      </c>
      <c r="E42" s="118">
        <f t="shared" si="3"/>
        <v>0</v>
      </c>
      <c r="F42" s="118">
        <f t="shared" si="3"/>
        <v>0</v>
      </c>
      <c r="G42" s="118">
        <f t="shared" si="3"/>
        <v>0</v>
      </c>
      <c r="H42" s="118">
        <f t="shared" si="3"/>
        <v>0</v>
      </c>
      <c r="I42" s="119">
        <f t="shared" si="3"/>
        <v>0</v>
      </c>
      <c r="J42" s="109"/>
      <c r="K42" s="120">
        <f>IF(L42=0,0,K41+1)</f>
        <v>0</v>
      </c>
      <c r="L42" s="121">
        <f>IF(AND(R41&gt;0,R41&lt;31),R41+1,0)</f>
        <v>0</v>
      </c>
      <c r="M42" s="118">
        <f t="shared" si="4"/>
        <v>0</v>
      </c>
      <c r="N42" s="118">
        <f t="shared" si="4"/>
        <v>0</v>
      </c>
      <c r="O42" s="118">
        <f t="shared" si="4"/>
        <v>0</v>
      </c>
      <c r="P42" s="118">
        <f t="shared" si="4"/>
        <v>0</v>
      </c>
      <c r="Q42" s="118">
        <f t="shared" si="4"/>
        <v>0</v>
      </c>
      <c r="R42" s="119">
        <f t="shared" si="4"/>
        <v>0</v>
      </c>
      <c r="S42" s="109"/>
      <c r="T42" s="120">
        <f>IF(U42=0,0,T41+1)</f>
        <v>27</v>
      </c>
      <c r="U42" s="121">
        <f>IF(AND(AA41&gt;0,AA41&lt;30),AA41+1,0)</f>
        <v>30</v>
      </c>
      <c r="V42" s="118">
        <f t="shared" si="5"/>
        <v>0</v>
      </c>
      <c r="W42" s="118">
        <f t="shared" si="5"/>
        <v>0</v>
      </c>
      <c r="X42" s="118">
        <f t="shared" si="5"/>
        <v>0</v>
      </c>
      <c r="Y42" s="118">
        <f t="shared" si="5"/>
        <v>0</v>
      </c>
      <c r="Z42" s="118">
        <f t="shared" si="5"/>
        <v>0</v>
      </c>
      <c r="AA42" s="119">
        <f t="shared" si="5"/>
        <v>0</v>
      </c>
      <c r="AB42" s="83"/>
    </row>
    <row r="43" spans="1:28" ht="18" customHeight="1">
      <c r="A43" s="104"/>
      <c r="B43" s="122"/>
      <c r="C43" s="123"/>
      <c r="D43" s="82"/>
      <c r="E43" s="82"/>
      <c r="F43" s="82"/>
      <c r="G43" s="82"/>
      <c r="H43" s="82"/>
      <c r="I43" s="124"/>
      <c r="J43" s="109"/>
      <c r="K43" s="122"/>
      <c r="L43" s="124"/>
      <c r="M43" s="82"/>
      <c r="N43" s="82"/>
      <c r="O43" s="82"/>
      <c r="P43" s="82"/>
      <c r="Q43" s="82"/>
      <c r="R43" s="124"/>
      <c r="S43" s="109"/>
      <c r="T43" s="122"/>
      <c r="U43" s="124"/>
      <c r="V43" s="82"/>
      <c r="W43" s="82"/>
      <c r="X43" s="82"/>
      <c r="Y43" s="82"/>
      <c r="Z43" s="82"/>
      <c r="AA43" s="124"/>
      <c r="AB43" s="83"/>
    </row>
    <row r="44" spans="1:28" ht="18" customHeight="1">
      <c r="A44" s="104"/>
      <c r="B44" s="109"/>
      <c r="C44" s="82"/>
      <c r="D44" s="82"/>
      <c r="E44" s="82"/>
      <c r="F44" s="82"/>
      <c r="G44" s="82"/>
      <c r="H44" s="82"/>
      <c r="I44" s="82"/>
      <c r="J44" s="109"/>
      <c r="K44" s="109"/>
      <c r="L44" s="82"/>
      <c r="M44" s="82"/>
      <c r="N44" s="82"/>
      <c r="O44" s="82"/>
      <c r="P44" s="82"/>
      <c r="Q44" s="82"/>
      <c r="R44" s="82"/>
      <c r="S44" s="109"/>
      <c r="T44" s="109"/>
      <c r="U44" s="82"/>
      <c r="V44" s="82"/>
      <c r="W44" s="82"/>
      <c r="X44" s="82"/>
      <c r="Y44" s="82"/>
      <c r="Z44" s="82"/>
      <c r="AA44" s="82"/>
      <c r="AB44" s="83"/>
    </row>
    <row r="45" spans="1:28" ht="18" customHeight="1">
      <c r="A45" s="104"/>
      <c r="B45" s="109"/>
      <c r="C45" s="82"/>
      <c r="D45" s="82"/>
      <c r="E45" s="82"/>
      <c r="F45" s="82"/>
      <c r="G45" s="82"/>
      <c r="H45" s="82"/>
      <c r="I45" s="82"/>
      <c r="J45" s="109"/>
      <c r="K45" s="109"/>
      <c r="L45" s="82"/>
      <c r="M45" s="82"/>
      <c r="N45" s="93"/>
      <c r="O45" s="82"/>
      <c r="P45" s="82"/>
      <c r="Q45" s="82"/>
      <c r="R45" s="82"/>
      <c r="S45" s="109"/>
      <c r="T45" s="109"/>
      <c r="U45" s="82"/>
      <c r="V45" s="93"/>
      <c r="W45" s="82"/>
      <c r="X45" s="82"/>
      <c r="Y45" s="82"/>
      <c r="Z45" s="82"/>
      <c r="AA45" s="82"/>
      <c r="AB45" s="83"/>
    </row>
    <row r="46" spans="1:28" ht="18" customHeight="1">
      <c r="A46" s="104"/>
      <c r="B46" s="109"/>
      <c r="C46" s="82"/>
      <c r="D46" s="82"/>
      <c r="E46" s="93"/>
      <c r="F46" s="82"/>
      <c r="G46" s="82"/>
      <c r="H46" s="82"/>
      <c r="I46" s="82"/>
      <c r="J46" s="109"/>
      <c r="K46" s="109"/>
      <c r="L46" s="82"/>
      <c r="M46" s="82"/>
      <c r="N46" s="82"/>
      <c r="O46" s="82"/>
      <c r="P46" s="82"/>
      <c r="Q46" s="82"/>
      <c r="R46" s="82"/>
      <c r="S46" s="109"/>
      <c r="T46" s="109"/>
      <c r="U46" s="82"/>
      <c r="V46" s="82"/>
      <c r="W46" s="82"/>
      <c r="X46" s="82"/>
      <c r="Y46" s="82"/>
      <c r="Z46" s="82"/>
      <c r="AA46" s="82"/>
      <c r="AB46" s="83"/>
    </row>
    <row r="47" spans="1:28" ht="18" customHeight="1">
      <c r="A47" s="104"/>
      <c r="B47" s="109"/>
      <c r="C47" s="82"/>
      <c r="D47" s="82"/>
      <c r="E47" s="82"/>
      <c r="F47" s="82"/>
      <c r="G47" s="82"/>
      <c r="H47" s="82"/>
      <c r="I47" s="82"/>
      <c r="J47" s="109"/>
      <c r="K47" s="109"/>
      <c r="L47" s="82"/>
      <c r="M47" s="82"/>
      <c r="N47" s="82"/>
      <c r="O47" s="82"/>
      <c r="P47" s="82"/>
      <c r="Q47" s="82"/>
      <c r="R47" s="82"/>
      <c r="S47" s="109"/>
      <c r="T47" s="109"/>
      <c r="U47" s="82"/>
      <c r="V47" s="82"/>
      <c r="W47" s="82"/>
      <c r="X47" s="82"/>
      <c r="Y47" s="82"/>
      <c r="Z47" s="82"/>
      <c r="AA47" s="82"/>
      <c r="AB47" s="83"/>
    </row>
    <row r="48" spans="1:28" ht="18" customHeight="1">
      <c r="A48" s="104"/>
      <c r="B48" s="109"/>
      <c r="C48" s="82"/>
      <c r="D48" s="82"/>
      <c r="E48" s="82"/>
      <c r="F48" s="82"/>
      <c r="G48" s="82"/>
      <c r="H48" s="82"/>
      <c r="I48" s="82"/>
      <c r="J48" s="109"/>
      <c r="K48" s="109"/>
      <c r="L48" s="82"/>
      <c r="M48" s="82"/>
      <c r="N48" s="82"/>
      <c r="O48" s="82"/>
      <c r="P48" s="82"/>
      <c r="Q48" s="82"/>
      <c r="R48" s="82"/>
      <c r="S48" s="109"/>
      <c r="T48" s="109"/>
      <c r="U48" s="82"/>
      <c r="V48" s="82"/>
      <c r="W48" s="82"/>
      <c r="X48" s="82"/>
      <c r="Y48" s="82"/>
      <c r="Z48" s="82"/>
      <c r="AA48" s="82"/>
      <c r="AB48" s="83"/>
    </row>
    <row r="49" spans="1:28" s="97" customFormat="1" ht="18" customHeight="1" thickBot="1">
      <c r="A49" s="94"/>
      <c r="B49" s="700" t="s">
        <v>45</v>
      </c>
      <c r="C49" s="700"/>
      <c r="D49" s="700"/>
      <c r="E49" s="700"/>
      <c r="F49" s="700"/>
      <c r="G49" s="700"/>
      <c r="H49" s="700"/>
      <c r="I49" s="700"/>
      <c r="J49" s="95"/>
      <c r="K49" s="701" t="s">
        <v>46</v>
      </c>
      <c r="L49" s="701"/>
      <c r="M49" s="701"/>
      <c r="N49" s="701"/>
      <c r="O49" s="701"/>
      <c r="P49" s="701"/>
      <c r="Q49" s="701"/>
      <c r="R49" s="701"/>
      <c r="S49" s="95"/>
      <c r="T49" s="702" t="s">
        <v>47</v>
      </c>
      <c r="U49" s="702"/>
      <c r="V49" s="702"/>
      <c r="W49" s="702"/>
      <c r="X49" s="702"/>
      <c r="Y49" s="702"/>
      <c r="Z49" s="702"/>
      <c r="AA49" s="702"/>
      <c r="AB49" s="96"/>
    </row>
    <row r="50" spans="1:28" ht="18" customHeight="1">
      <c r="A50" s="104"/>
      <c r="B50" s="99" t="s">
        <v>33</v>
      </c>
      <c r="C50" s="100" t="s">
        <v>34</v>
      </c>
      <c r="D50" s="101" t="s">
        <v>35</v>
      </c>
      <c r="E50" s="101" t="s">
        <v>36</v>
      </c>
      <c r="F50" s="101" t="s">
        <v>37</v>
      </c>
      <c r="G50" s="101" t="s">
        <v>38</v>
      </c>
      <c r="H50" s="101" t="s">
        <v>39</v>
      </c>
      <c r="I50" s="102" t="s">
        <v>40</v>
      </c>
      <c r="J50" s="103"/>
      <c r="K50" s="99" t="s">
        <v>33</v>
      </c>
      <c r="L50" s="100" t="s">
        <v>34</v>
      </c>
      <c r="M50" s="101" t="s">
        <v>35</v>
      </c>
      <c r="N50" s="101" t="s">
        <v>36</v>
      </c>
      <c r="O50" s="101" t="s">
        <v>37</v>
      </c>
      <c r="P50" s="101" t="s">
        <v>38</v>
      </c>
      <c r="Q50" s="101" t="s">
        <v>39</v>
      </c>
      <c r="R50" s="102" t="s">
        <v>40</v>
      </c>
      <c r="S50" s="103"/>
      <c r="T50" s="99" t="s">
        <v>33</v>
      </c>
      <c r="U50" s="100" t="s">
        <v>34</v>
      </c>
      <c r="V50" s="101" t="s">
        <v>35</v>
      </c>
      <c r="W50" s="101" t="s">
        <v>36</v>
      </c>
      <c r="X50" s="101" t="s">
        <v>37</v>
      </c>
      <c r="Y50" s="101" t="s">
        <v>38</v>
      </c>
      <c r="Z50" s="101" t="s">
        <v>39</v>
      </c>
      <c r="AA50" s="102" t="s">
        <v>40</v>
      </c>
      <c r="AB50" s="83"/>
    </row>
    <row r="51" spans="1:28" ht="18" customHeight="1">
      <c r="A51" s="104"/>
      <c r="B51" s="125">
        <f>IF(T42&gt;0,T42,T41+1)</f>
        <v>27</v>
      </c>
      <c r="C51" s="106">
        <f>IF($C$5=1,1,0)</f>
        <v>0</v>
      </c>
      <c r="D51" s="107">
        <f>IF($D$5=1,1, IF(C51&gt;0,C51+1, 0))</f>
        <v>1</v>
      </c>
      <c r="E51" s="107">
        <f>IF($E$5=1,1, IF(D51&gt;0,D51+1, 0))</f>
        <v>2</v>
      </c>
      <c r="F51" s="107">
        <f>IF($F$5=1,1, IF(E51&gt;0,E51+1, 0))</f>
        <v>3</v>
      </c>
      <c r="G51" s="107">
        <f>IF($G$5=1,1, IF(F51&gt;0,F51+1, 0))</f>
        <v>4</v>
      </c>
      <c r="H51" s="107">
        <f>IF($H$5=1,1, IF(G51&gt;0,G51+1, 0))</f>
        <v>5</v>
      </c>
      <c r="I51" s="108">
        <f>IF($I$5=1,1, IF(H51&gt;0,H51+1, 0))</f>
        <v>6</v>
      </c>
      <c r="J51" s="109"/>
      <c r="K51" s="110">
        <f>IF(B56&gt;0,B55+1,B55)</f>
        <v>31</v>
      </c>
      <c r="L51" s="106">
        <f>IF($L$5=1,1,0)</f>
        <v>0</v>
      </c>
      <c r="M51" s="107">
        <f>IF($M$5=1,1, IF(L51&gt;0,L51+1, 0))</f>
        <v>0</v>
      </c>
      <c r="N51" s="107">
        <f>IF($N$5=1,1, IF(M51&gt;0,M51+1, 0))</f>
        <v>0</v>
      </c>
      <c r="O51" s="107">
        <f>IF($O$5=1,1, IF(N51&gt;0,N51+1, 0))</f>
        <v>0</v>
      </c>
      <c r="P51" s="107">
        <f>IF($P$5=1,1, IF(O51&gt;0,O51+1, 0))</f>
        <v>1</v>
      </c>
      <c r="Q51" s="107">
        <f>IF($Q$5=1,1, IF(P51&gt;0,P51+1, 0))</f>
        <v>2</v>
      </c>
      <c r="R51" s="108">
        <f>IF($R$5=1,1, IF(Q51&gt;0,Q51+1, 0))</f>
        <v>3</v>
      </c>
      <c r="S51" s="109"/>
      <c r="T51" s="110">
        <f>IF(K56&gt;0,K55+1,K55)</f>
        <v>35</v>
      </c>
      <c r="U51" s="106">
        <f>IF($U$5=1,1,0)</f>
        <v>1</v>
      </c>
      <c r="V51" s="107">
        <f>IF($V$5=1,1, IF(U51&gt;0,U51+1, 0))</f>
        <v>2</v>
      </c>
      <c r="W51" s="107">
        <f>IF($W$5=1,1, IF(V51&gt;0,V51+1, 0))</f>
        <v>3</v>
      </c>
      <c r="X51" s="107">
        <f>IF($X$5=1,1, IF(W51&gt;0,W51+1, 0))</f>
        <v>4</v>
      </c>
      <c r="Y51" s="107">
        <f>IF($Y$5=1,1, IF(X51&gt;0,X51+1, 0))</f>
        <v>5</v>
      </c>
      <c r="Z51" s="126">
        <f>IF($Z$5=1,1, IF(Y51&gt;0,Y51+1, 0))</f>
        <v>6</v>
      </c>
      <c r="AA51" s="108">
        <f>IF($AA$5=1,1, IF(Z51&gt;0,Z51+1, 0))</f>
        <v>7</v>
      </c>
      <c r="AB51" s="83"/>
    </row>
    <row r="52" spans="1:28" ht="18" customHeight="1">
      <c r="A52" s="104"/>
      <c r="B52" s="110">
        <f>B51+1</f>
        <v>28</v>
      </c>
      <c r="C52" s="112">
        <f>IF(AND(I51&gt;0,I51&lt;31),I51+1,0)</f>
        <v>7</v>
      </c>
      <c r="D52" s="113">
        <f t="shared" ref="D52:I56" si="6">IF(AND(C52&gt;0,C52&lt;31),C52+1,0)</f>
        <v>8</v>
      </c>
      <c r="E52" s="113">
        <f t="shared" si="6"/>
        <v>9</v>
      </c>
      <c r="F52" s="113">
        <f t="shared" si="6"/>
        <v>10</v>
      </c>
      <c r="G52" s="113">
        <f t="shared" si="6"/>
        <v>11</v>
      </c>
      <c r="H52" s="113">
        <f t="shared" si="6"/>
        <v>12</v>
      </c>
      <c r="I52" s="114">
        <f t="shared" si="6"/>
        <v>13</v>
      </c>
      <c r="J52" s="109"/>
      <c r="K52" s="110">
        <f>K51+1</f>
        <v>32</v>
      </c>
      <c r="L52" s="112">
        <f>IF(AND(R51&gt;0,R51&lt;31),R51+1,0)</f>
        <v>4</v>
      </c>
      <c r="M52" s="113">
        <f t="shared" ref="M52:R56" si="7">IF(AND(L52&gt;0,L52&lt;31),L52+1,0)</f>
        <v>5</v>
      </c>
      <c r="N52" s="113">
        <f t="shared" si="7"/>
        <v>6</v>
      </c>
      <c r="O52" s="113">
        <f t="shared" si="7"/>
        <v>7</v>
      </c>
      <c r="P52" s="113">
        <f t="shared" si="7"/>
        <v>8</v>
      </c>
      <c r="Q52" s="113">
        <f t="shared" si="7"/>
        <v>9</v>
      </c>
      <c r="R52" s="114">
        <f t="shared" si="7"/>
        <v>10</v>
      </c>
      <c r="S52" s="109"/>
      <c r="T52" s="110">
        <f>T51+1</f>
        <v>36</v>
      </c>
      <c r="U52" s="112">
        <f>IF(AND(AA51&gt;0,AA51&lt;30),AA51+1,0)</f>
        <v>8</v>
      </c>
      <c r="V52" s="113">
        <f t="shared" ref="V52:AA56" si="8">IF(AND(U52&gt;0,U52&lt;30),U52+1,0)</f>
        <v>9</v>
      </c>
      <c r="W52" s="113">
        <f t="shared" si="8"/>
        <v>10</v>
      </c>
      <c r="X52" s="113">
        <f t="shared" si="8"/>
        <v>11</v>
      </c>
      <c r="Y52" s="113">
        <f t="shared" si="8"/>
        <v>12</v>
      </c>
      <c r="Z52" s="127">
        <f t="shared" si="8"/>
        <v>13</v>
      </c>
      <c r="AA52" s="114">
        <f t="shared" si="8"/>
        <v>14</v>
      </c>
      <c r="AB52" s="83"/>
    </row>
    <row r="53" spans="1:28" ht="18" customHeight="1">
      <c r="A53" s="104"/>
      <c r="B53" s="110">
        <f>B52+1</f>
        <v>29</v>
      </c>
      <c r="C53" s="112">
        <f>IF(AND(I52&gt;0,I52&lt;31),I52+1,0)</f>
        <v>14</v>
      </c>
      <c r="D53" s="113">
        <f t="shared" si="6"/>
        <v>15</v>
      </c>
      <c r="E53" s="113">
        <f t="shared" si="6"/>
        <v>16</v>
      </c>
      <c r="F53" s="113">
        <f t="shared" si="6"/>
        <v>17</v>
      </c>
      <c r="G53" s="113">
        <f t="shared" si="6"/>
        <v>18</v>
      </c>
      <c r="H53" s="113">
        <f t="shared" si="6"/>
        <v>19</v>
      </c>
      <c r="I53" s="114">
        <f t="shared" si="6"/>
        <v>20</v>
      </c>
      <c r="J53" s="109"/>
      <c r="K53" s="110">
        <f>K52+1</f>
        <v>33</v>
      </c>
      <c r="L53" s="112">
        <f>IF(AND(R52&gt;0,R52&lt;31),R52+1,0)</f>
        <v>11</v>
      </c>
      <c r="M53" s="113">
        <f t="shared" si="7"/>
        <v>12</v>
      </c>
      <c r="N53" s="113">
        <f t="shared" si="7"/>
        <v>13</v>
      </c>
      <c r="O53" s="113">
        <f t="shared" si="7"/>
        <v>14</v>
      </c>
      <c r="P53" s="113">
        <f t="shared" si="7"/>
        <v>15</v>
      </c>
      <c r="Q53" s="113">
        <f t="shared" si="7"/>
        <v>16</v>
      </c>
      <c r="R53" s="114">
        <f t="shared" si="7"/>
        <v>17</v>
      </c>
      <c r="S53" s="109"/>
      <c r="T53" s="110">
        <f>T52+1</f>
        <v>37</v>
      </c>
      <c r="U53" s="112">
        <f>IF(AND(AA52&gt;0,AA52&lt;30),AA52+1,0)</f>
        <v>15</v>
      </c>
      <c r="V53" s="113">
        <f t="shared" si="8"/>
        <v>16</v>
      </c>
      <c r="W53" s="113">
        <f t="shared" si="8"/>
        <v>17</v>
      </c>
      <c r="X53" s="113">
        <f t="shared" si="8"/>
        <v>18</v>
      </c>
      <c r="Y53" s="113">
        <f t="shared" si="8"/>
        <v>19</v>
      </c>
      <c r="Z53" s="127">
        <f t="shared" si="8"/>
        <v>20</v>
      </c>
      <c r="AA53" s="114">
        <f t="shared" si="8"/>
        <v>21</v>
      </c>
      <c r="AB53" s="83"/>
    </row>
    <row r="54" spans="1:28" ht="18" customHeight="1">
      <c r="A54" s="104"/>
      <c r="B54" s="110">
        <f>B53+1</f>
        <v>30</v>
      </c>
      <c r="C54" s="112">
        <f>IF(AND(I53&gt;0,I53&lt;31),I53+1,0)</f>
        <v>21</v>
      </c>
      <c r="D54" s="113">
        <f t="shared" si="6"/>
        <v>22</v>
      </c>
      <c r="E54" s="113">
        <f t="shared" si="6"/>
        <v>23</v>
      </c>
      <c r="F54" s="113">
        <f t="shared" si="6"/>
        <v>24</v>
      </c>
      <c r="G54" s="113">
        <f t="shared" si="6"/>
        <v>25</v>
      </c>
      <c r="H54" s="113">
        <f t="shared" si="6"/>
        <v>26</v>
      </c>
      <c r="I54" s="114">
        <f t="shared" si="6"/>
        <v>27</v>
      </c>
      <c r="J54" s="109"/>
      <c r="K54" s="110">
        <f>K53+1</f>
        <v>34</v>
      </c>
      <c r="L54" s="112">
        <f>IF(AND(R53&gt;0,R53&lt;31),R53+1,0)</f>
        <v>18</v>
      </c>
      <c r="M54" s="113">
        <f t="shared" si="7"/>
        <v>19</v>
      </c>
      <c r="N54" s="113">
        <f t="shared" si="7"/>
        <v>20</v>
      </c>
      <c r="O54" s="113">
        <f t="shared" si="7"/>
        <v>21</v>
      </c>
      <c r="P54" s="113">
        <f t="shared" si="7"/>
        <v>22</v>
      </c>
      <c r="Q54" s="113">
        <f t="shared" si="7"/>
        <v>23</v>
      </c>
      <c r="R54" s="114">
        <f t="shared" si="7"/>
        <v>24</v>
      </c>
      <c r="S54" s="109"/>
      <c r="T54" s="110">
        <f>T53+1</f>
        <v>38</v>
      </c>
      <c r="U54" s="112">
        <f>IF(AND(AA53&gt;0,AA53&lt;30),AA53+1,0)</f>
        <v>22</v>
      </c>
      <c r="V54" s="113">
        <f t="shared" si="8"/>
        <v>23</v>
      </c>
      <c r="W54" s="113">
        <f t="shared" si="8"/>
        <v>24</v>
      </c>
      <c r="X54" s="113">
        <f t="shared" si="8"/>
        <v>25</v>
      </c>
      <c r="Y54" s="113">
        <f t="shared" si="8"/>
        <v>26</v>
      </c>
      <c r="Z54" s="127">
        <f t="shared" si="8"/>
        <v>27</v>
      </c>
      <c r="AA54" s="114">
        <f t="shared" si="8"/>
        <v>28</v>
      </c>
      <c r="AB54" s="83"/>
    </row>
    <row r="55" spans="1:28" ht="18" customHeight="1">
      <c r="A55" s="104"/>
      <c r="B55" s="110">
        <f>B54+1</f>
        <v>31</v>
      </c>
      <c r="C55" s="112">
        <f>IF(AND(I54&gt;0,I54&lt;31),I54+1,0)</f>
        <v>28</v>
      </c>
      <c r="D55" s="113">
        <f t="shared" si="6"/>
        <v>29</v>
      </c>
      <c r="E55" s="113">
        <f t="shared" si="6"/>
        <v>30</v>
      </c>
      <c r="F55" s="113">
        <f t="shared" si="6"/>
        <v>31</v>
      </c>
      <c r="G55" s="113">
        <f t="shared" si="6"/>
        <v>0</v>
      </c>
      <c r="H55" s="113">
        <f t="shared" si="6"/>
        <v>0</v>
      </c>
      <c r="I55" s="114">
        <f t="shared" si="6"/>
        <v>0</v>
      </c>
      <c r="J55" s="109"/>
      <c r="K55" s="110">
        <f>K54+1</f>
        <v>35</v>
      </c>
      <c r="L55" s="112">
        <f>IF(AND(R54&gt;0,R54&lt;31),R54+1,0)</f>
        <v>25</v>
      </c>
      <c r="M55" s="113">
        <f t="shared" si="7"/>
        <v>26</v>
      </c>
      <c r="N55" s="113">
        <f t="shared" si="7"/>
        <v>27</v>
      </c>
      <c r="O55" s="113">
        <f t="shared" si="7"/>
        <v>28</v>
      </c>
      <c r="P55" s="113">
        <f t="shared" si="7"/>
        <v>29</v>
      </c>
      <c r="Q55" s="113">
        <f t="shared" si="7"/>
        <v>30</v>
      </c>
      <c r="R55" s="114">
        <f t="shared" si="7"/>
        <v>31</v>
      </c>
      <c r="S55" s="109"/>
      <c r="T55" s="110">
        <f>T54+1</f>
        <v>39</v>
      </c>
      <c r="U55" s="112">
        <f>IF(AND(AA54&gt;0,AA54&lt;30),AA54+1,0)</f>
        <v>29</v>
      </c>
      <c r="V55" s="113">
        <f t="shared" si="8"/>
        <v>30</v>
      </c>
      <c r="W55" s="113">
        <f t="shared" si="8"/>
        <v>0</v>
      </c>
      <c r="X55" s="113">
        <f t="shared" si="8"/>
        <v>0</v>
      </c>
      <c r="Y55" s="113">
        <f t="shared" si="8"/>
        <v>0</v>
      </c>
      <c r="Z55" s="127">
        <f t="shared" si="8"/>
        <v>0</v>
      </c>
      <c r="AA55" s="114">
        <f t="shared" si="8"/>
        <v>0</v>
      </c>
      <c r="AB55" s="83"/>
    </row>
    <row r="56" spans="1:28" ht="18" customHeight="1" thickBot="1">
      <c r="A56" s="104"/>
      <c r="B56" s="120">
        <f>IF(C56=0,0,B55+1)</f>
        <v>0</v>
      </c>
      <c r="C56" s="117">
        <f>IF(AND(I55&gt;0,I55&lt;31),I55+1,0)</f>
        <v>0</v>
      </c>
      <c r="D56" s="118">
        <f t="shared" si="6"/>
        <v>0</v>
      </c>
      <c r="E56" s="118">
        <f t="shared" si="6"/>
        <v>0</v>
      </c>
      <c r="F56" s="118">
        <f t="shared" si="6"/>
        <v>0</v>
      </c>
      <c r="G56" s="118">
        <f t="shared" si="6"/>
        <v>0</v>
      </c>
      <c r="H56" s="118">
        <f t="shared" si="6"/>
        <v>0</v>
      </c>
      <c r="I56" s="119">
        <f t="shared" si="6"/>
        <v>0</v>
      </c>
      <c r="J56" s="109"/>
      <c r="K56" s="120">
        <f>IF(L56=0,0,K55+1)</f>
        <v>0</v>
      </c>
      <c r="L56" s="121">
        <f>IF(AND(R55&gt;0,R55&lt;31),R55+1,0)</f>
        <v>0</v>
      </c>
      <c r="M56" s="118">
        <f t="shared" si="7"/>
        <v>0</v>
      </c>
      <c r="N56" s="118">
        <f t="shared" si="7"/>
        <v>0</v>
      </c>
      <c r="O56" s="118">
        <f t="shared" si="7"/>
        <v>0</v>
      </c>
      <c r="P56" s="118">
        <f t="shared" si="7"/>
        <v>0</v>
      </c>
      <c r="Q56" s="118">
        <f t="shared" si="7"/>
        <v>0</v>
      </c>
      <c r="R56" s="119">
        <f t="shared" si="7"/>
        <v>0</v>
      </c>
      <c r="S56" s="109"/>
      <c r="T56" s="120">
        <f>IF(U56=0,0,T55+1)</f>
        <v>0</v>
      </c>
      <c r="U56" s="121">
        <f>IF(AND(AA55&gt;0,AA55&lt;30),AA55+1,0)</f>
        <v>0</v>
      </c>
      <c r="V56" s="118">
        <f t="shared" si="8"/>
        <v>0</v>
      </c>
      <c r="W56" s="118">
        <f t="shared" si="8"/>
        <v>0</v>
      </c>
      <c r="X56" s="118">
        <f t="shared" si="8"/>
        <v>0</v>
      </c>
      <c r="Y56" s="118">
        <f t="shared" si="8"/>
        <v>0</v>
      </c>
      <c r="Z56" s="118">
        <f t="shared" si="8"/>
        <v>0</v>
      </c>
      <c r="AA56" s="119">
        <f t="shared" si="8"/>
        <v>0</v>
      </c>
      <c r="AB56" s="83"/>
    </row>
    <row r="57" spans="1:28" ht="18" customHeight="1">
      <c r="A57" s="104"/>
      <c r="B57" s="109"/>
      <c r="C57" s="82"/>
      <c r="D57" s="82"/>
      <c r="E57" s="82"/>
      <c r="F57" s="82"/>
      <c r="G57" s="82"/>
      <c r="H57" s="82"/>
      <c r="I57" s="82"/>
      <c r="J57" s="109"/>
      <c r="K57" s="109"/>
      <c r="L57" s="82"/>
      <c r="M57" s="82"/>
      <c r="N57" s="82"/>
      <c r="O57" s="82"/>
      <c r="P57" s="82"/>
      <c r="Q57" s="82"/>
      <c r="R57" s="82"/>
      <c r="S57" s="109"/>
      <c r="T57" s="109"/>
      <c r="U57" s="82"/>
      <c r="V57" s="82"/>
      <c r="W57" s="82"/>
      <c r="X57" s="82"/>
      <c r="Y57" s="82"/>
      <c r="Z57" s="82"/>
      <c r="AA57" s="82"/>
      <c r="AB57" s="83"/>
    </row>
    <row r="58" spans="1:28" ht="18" customHeight="1">
      <c r="A58" s="104"/>
      <c r="B58" s="109"/>
      <c r="C58" s="82"/>
      <c r="D58" s="82"/>
      <c r="E58" s="82"/>
      <c r="F58" s="82"/>
      <c r="G58" s="82"/>
      <c r="H58" s="82"/>
      <c r="I58" s="82"/>
      <c r="J58" s="109"/>
      <c r="K58" s="109"/>
      <c r="L58" s="82"/>
      <c r="M58" s="82"/>
      <c r="N58" s="82"/>
      <c r="O58" s="82"/>
      <c r="P58" s="82"/>
      <c r="Q58" s="82"/>
      <c r="R58" s="82"/>
      <c r="S58" s="109"/>
      <c r="T58" s="109"/>
      <c r="U58" s="82"/>
      <c r="V58" s="82"/>
      <c r="W58" s="82"/>
      <c r="X58" s="82"/>
      <c r="Y58" s="82"/>
      <c r="Z58" s="82"/>
      <c r="AA58" s="82"/>
      <c r="AB58" s="83"/>
    </row>
    <row r="59" spans="1:28" ht="18" customHeight="1">
      <c r="A59" s="104"/>
      <c r="B59" s="109"/>
      <c r="C59" s="82"/>
      <c r="D59" s="82"/>
      <c r="E59" s="93"/>
      <c r="F59" s="82"/>
      <c r="G59" s="82"/>
      <c r="H59" s="82"/>
      <c r="I59" s="93"/>
      <c r="J59" s="109"/>
      <c r="K59" s="109"/>
      <c r="L59" s="82"/>
      <c r="M59" s="82"/>
      <c r="N59" s="93"/>
      <c r="O59" s="82"/>
      <c r="P59" s="82"/>
      <c r="Q59" s="82"/>
      <c r="R59" s="82"/>
      <c r="S59" s="109"/>
      <c r="T59" s="109"/>
      <c r="U59" s="82"/>
      <c r="V59" s="93"/>
      <c r="W59" s="82"/>
      <c r="X59" s="82"/>
      <c r="Y59" s="82"/>
      <c r="Z59" s="82"/>
      <c r="AA59" s="82"/>
      <c r="AB59" s="83"/>
    </row>
    <row r="60" spans="1:28" ht="18" customHeight="1">
      <c r="A60" s="104"/>
      <c r="B60" s="109"/>
      <c r="C60" s="82"/>
      <c r="D60" s="82"/>
      <c r="E60" s="82"/>
      <c r="F60" s="82"/>
      <c r="G60" s="82"/>
      <c r="H60" s="82"/>
      <c r="I60" s="82"/>
      <c r="J60" s="109"/>
      <c r="K60" s="109"/>
      <c r="L60" s="82"/>
      <c r="M60" s="82"/>
      <c r="N60" s="82"/>
      <c r="O60" s="82"/>
      <c r="P60" s="82"/>
      <c r="Q60" s="82"/>
      <c r="R60" s="82"/>
      <c r="S60" s="109"/>
      <c r="T60" s="109"/>
      <c r="U60" s="82"/>
      <c r="V60" s="82"/>
      <c r="W60" s="82"/>
      <c r="X60" s="82"/>
      <c r="Y60" s="82"/>
      <c r="Z60" s="82"/>
      <c r="AA60" s="82"/>
      <c r="AB60" s="83"/>
    </row>
    <row r="61" spans="1:28" ht="18" customHeight="1">
      <c r="A61" s="104"/>
      <c r="B61" s="109"/>
      <c r="C61" s="82"/>
      <c r="D61" s="82"/>
      <c r="E61" s="82"/>
      <c r="F61" s="82"/>
      <c r="G61" s="82"/>
      <c r="H61" s="82"/>
      <c r="I61" s="82"/>
      <c r="J61" s="109"/>
      <c r="K61" s="109"/>
      <c r="L61" s="82"/>
      <c r="M61" s="82"/>
      <c r="N61" s="82"/>
      <c r="O61" s="82"/>
      <c r="P61" s="82"/>
      <c r="Q61" s="82"/>
      <c r="R61" s="82"/>
      <c r="S61" s="109"/>
      <c r="T61" s="109"/>
      <c r="U61" s="82"/>
      <c r="V61" s="82"/>
      <c r="W61" s="82"/>
      <c r="X61" s="82"/>
      <c r="Y61" s="82"/>
      <c r="Z61" s="82"/>
      <c r="AA61" s="82"/>
      <c r="AB61" s="83"/>
    </row>
    <row r="62" spans="1:28" ht="18" customHeight="1">
      <c r="A62" s="104"/>
      <c r="B62" s="109"/>
      <c r="C62" s="82"/>
      <c r="D62" s="82"/>
      <c r="E62" s="82"/>
      <c r="F62" s="82"/>
      <c r="G62" s="82"/>
      <c r="H62" s="82"/>
      <c r="I62" s="82"/>
      <c r="J62" s="109"/>
      <c r="K62" s="109"/>
      <c r="L62" s="82"/>
      <c r="M62" s="82"/>
      <c r="N62" s="82"/>
      <c r="O62" s="82"/>
      <c r="P62" s="82"/>
      <c r="Q62" s="82"/>
      <c r="R62" s="82"/>
      <c r="S62" s="109"/>
      <c r="T62" s="109"/>
      <c r="U62" s="82"/>
      <c r="V62" s="82"/>
      <c r="W62" s="82"/>
      <c r="X62" s="82"/>
      <c r="Y62" s="82"/>
      <c r="Z62" s="82"/>
      <c r="AA62" s="82"/>
      <c r="AB62" s="83"/>
    </row>
    <row r="63" spans="1:28" s="97" customFormat="1" ht="18" customHeight="1" thickBot="1">
      <c r="A63" s="94"/>
      <c r="B63" s="703" t="s">
        <v>48</v>
      </c>
      <c r="C63" s="703"/>
      <c r="D63" s="703"/>
      <c r="E63" s="703"/>
      <c r="F63" s="703"/>
      <c r="G63" s="703"/>
      <c r="H63" s="703"/>
      <c r="I63" s="703"/>
      <c r="J63" s="95"/>
      <c r="K63" s="700" t="s">
        <v>49</v>
      </c>
      <c r="L63" s="700"/>
      <c r="M63" s="700"/>
      <c r="N63" s="700"/>
      <c r="O63" s="700"/>
      <c r="P63" s="700"/>
      <c r="Q63" s="700"/>
      <c r="R63" s="700"/>
      <c r="S63" s="95"/>
      <c r="T63" s="701" t="s">
        <v>50</v>
      </c>
      <c r="U63" s="701"/>
      <c r="V63" s="701"/>
      <c r="W63" s="701"/>
      <c r="X63" s="701"/>
      <c r="Y63" s="701"/>
      <c r="Z63" s="701"/>
      <c r="AA63" s="701"/>
      <c r="AB63" s="96"/>
    </row>
    <row r="64" spans="1:28" ht="18" customHeight="1">
      <c r="A64" s="104"/>
      <c r="B64" s="99" t="s">
        <v>33</v>
      </c>
      <c r="C64" s="100" t="s">
        <v>34</v>
      </c>
      <c r="D64" s="101" t="s">
        <v>35</v>
      </c>
      <c r="E64" s="101" t="s">
        <v>36</v>
      </c>
      <c r="F64" s="101" t="s">
        <v>37</v>
      </c>
      <c r="G64" s="101" t="s">
        <v>38</v>
      </c>
      <c r="H64" s="101" t="s">
        <v>39</v>
      </c>
      <c r="I64" s="102" t="s">
        <v>40</v>
      </c>
      <c r="J64" s="103"/>
      <c r="K64" s="99" t="s">
        <v>33</v>
      </c>
      <c r="L64" s="100" t="s">
        <v>34</v>
      </c>
      <c r="M64" s="101" t="s">
        <v>35</v>
      </c>
      <c r="N64" s="101" t="s">
        <v>36</v>
      </c>
      <c r="O64" s="101" t="s">
        <v>37</v>
      </c>
      <c r="P64" s="101" t="s">
        <v>38</v>
      </c>
      <c r="Q64" s="101" t="s">
        <v>39</v>
      </c>
      <c r="R64" s="102" t="s">
        <v>40</v>
      </c>
      <c r="S64" s="103"/>
      <c r="T64" s="99" t="s">
        <v>33</v>
      </c>
      <c r="U64" s="100" t="s">
        <v>34</v>
      </c>
      <c r="V64" s="101" t="s">
        <v>35</v>
      </c>
      <c r="W64" s="101" t="s">
        <v>36</v>
      </c>
      <c r="X64" s="101" t="s">
        <v>37</v>
      </c>
      <c r="Y64" s="101" t="s">
        <v>38</v>
      </c>
      <c r="Z64" s="101" t="s">
        <v>39</v>
      </c>
      <c r="AA64" s="102" t="s">
        <v>40</v>
      </c>
      <c r="AB64" s="83"/>
    </row>
    <row r="65" spans="1:28" ht="18" customHeight="1">
      <c r="A65" s="104"/>
      <c r="B65" s="125">
        <f>IF(T56&gt;0,T56,T55+1)</f>
        <v>40</v>
      </c>
      <c r="C65" s="128">
        <f>IF($C$6=1,1,0)</f>
        <v>0</v>
      </c>
      <c r="D65" s="107">
        <f>IF($D$6=1,1, IF(C65&gt;0,C65+1, 0))</f>
        <v>0</v>
      </c>
      <c r="E65" s="107">
        <f>IF($E$6=1,1, IF(D65&gt;0,D65+1, 0))</f>
        <v>1</v>
      </c>
      <c r="F65" s="107">
        <f>IF($F$6=1,1, IF(E65&gt;0,E65+1, 0))</f>
        <v>2</v>
      </c>
      <c r="G65" s="107">
        <f>IF($G$6=1,1, IF(F65&gt;0,F65+1, 0))</f>
        <v>3</v>
      </c>
      <c r="H65" s="107">
        <f>IF($H$6=1,1, IF(G65&gt;0,G65+1, 0))</f>
        <v>4</v>
      </c>
      <c r="I65" s="108">
        <f>IF($I$6=1,1, IF(H65&gt;0,H65+1, 0))</f>
        <v>5</v>
      </c>
      <c r="J65" s="109"/>
      <c r="K65" s="110">
        <f>IF(B70&gt;0,B69+1,B69)</f>
        <v>44</v>
      </c>
      <c r="L65" s="106">
        <f>IF($L$6=1,1,0)</f>
        <v>0</v>
      </c>
      <c r="M65" s="107">
        <f>IF($M$6=1,1, IF(L65&gt;0,L65+1, 0))</f>
        <v>0</v>
      </c>
      <c r="N65" s="107">
        <f>IF($N$6=1,1, IF(M65&gt;0,M65+1, 0))</f>
        <v>0</v>
      </c>
      <c r="O65" s="107">
        <f>IF($O$6=1,1, IF(N65&gt;0,N65+1, 0))</f>
        <v>0</v>
      </c>
      <c r="P65" s="107">
        <f>IF($P$6=1,1, IF(O65&gt;0,O65+1, 0))</f>
        <v>0</v>
      </c>
      <c r="Q65" s="107">
        <f>IF($Q$6=1,1, IF(P65&gt;0,P65+1, 0))</f>
        <v>1</v>
      </c>
      <c r="R65" s="108">
        <f>IF($R$6=1,1, IF(Q65&gt;0,Q65+1, 0))</f>
        <v>2</v>
      </c>
      <c r="S65" s="109"/>
      <c r="T65" s="110">
        <f>IF(K70&gt;0,K69+1,K69)</f>
        <v>48</v>
      </c>
      <c r="U65" s="106">
        <f>IF($U$6=1,1,0)</f>
        <v>1</v>
      </c>
      <c r="V65" s="107">
        <f>IF($V$6=1,1, IF(U65&gt;0,U65+1, 0))</f>
        <v>2</v>
      </c>
      <c r="W65" s="107">
        <f>IF($W$6=1,1, IF(V65&gt;0,V65+1, 0))</f>
        <v>3</v>
      </c>
      <c r="X65" s="107">
        <f>IF($X$6=1,1, IF(W65&gt;0,W65+1, 0))</f>
        <v>4</v>
      </c>
      <c r="Y65" s="107">
        <f>IF($Y$6=1,1, IF(X65&gt;0,X65+1, 0))</f>
        <v>5</v>
      </c>
      <c r="Z65" s="129">
        <f>IF($Z$6=1,1, IF(Y65&gt;0,Y65+1, 0))</f>
        <v>6</v>
      </c>
      <c r="AA65" s="108">
        <f>IF($AA$6=1,1, IF(Z65&gt;0,Z65+1, 0))</f>
        <v>7</v>
      </c>
      <c r="AB65" s="83"/>
    </row>
    <row r="66" spans="1:28" ht="18" customHeight="1">
      <c r="A66" s="104"/>
      <c r="B66" s="110">
        <f>B65+1</f>
        <v>41</v>
      </c>
      <c r="C66" s="112">
        <f>IF(AND(I65&gt;0,I65&lt;31),I65+1,0)</f>
        <v>6</v>
      </c>
      <c r="D66" s="113">
        <f t="shared" ref="D66:I70" si="9">IF(AND(C66&gt;0,C66&lt;31),C66+1,0)</f>
        <v>7</v>
      </c>
      <c r="E66" s="113">
        <f t="shared" si="9"/>
        <v>8</v>
      </c>
      <c r="F66" s="113">
        <f t="shared" si="9"/>
        <v>9</v>
      </c>
      <c r="G66" s="113">
        <f t="shared" si="9"/>
        <v>10</v>
      </c>
      <c r="H66" s="113">
        <f t="shared" si="9"/>
        <v>11</v>
      </c>
      <c r="I66" s="114">
        <f t="shared" si="9"/>
        <v>12</v>
      </c>
      <c r="J66" s="109"/>
      <c r="K66" s="110">
        <f>K65+1</f>
        <v>45</v>
      </c>
      <c r="L66" s="130">
        <f>IF(AND(R65&gt;0,R65&lt;30),R65+1,0)</f>
        <v>3</v>
      </c>
      <c r="M66" s="113">
        <f t="shared" ref="M66:R70" si="10">IF(AND(L66&gt;0,L66&lt;30),L66+1,0)</f>
        <v>4</v>
      </c>
      <c r="N66" s="113">
        <f t="shared" si="10"/>
        <v>5</v>
      </c>
      <c r="O66" s="113">
        <f t="shared" si="10"/>
        <v>6</v>
      </c>
      <c r="P66" s="113">
        <f t="shared" si="10"/>
        <v>7</v>
      </c>
      <c r="Q66" s="113">
        <f t="shared" si="10"/>
        <v>8</v>
      </c>
      <c r="R66" s="114">
        <f t="shared" si="10"/>
        <v>9</v>
      </c>
      <c r="S66" s="109"/>
      <c r="T66" s="110">
        <f>T65+1</f>
        <v>49</v>
      </c>
      <c r="U66" s="112">
        <f>IF(AND(AA65&gt;0,AA65&lt;31),AA65+1,0)</f>
        <v>8</v>
      </c>
      <c r="V66" s="113">
        <f t="shared" ref="V66:AA70" si="11">IF(AND(U66&gt;0,U66&lt;31),U66+1,0)</f>
        <v>9</v>
      </c>
      <c r="W66" s="113">
        <f t="shared" si="11"/>
        <v>10</v>
      </c>
      <c r="X66" s="113">
        <f t="shared" si="11"/>
        <v>11</v>
      </c>
      <c r="Y66" s="113">
        <f t="shared" si="11"/>
        <v>12</v>
      </c>
      <c r="Z66" s="131">
        <f t="shared" si="11"/>
        <v>13</v>
      </c>
      <c r="AA66" s="114">
        <f t="shared" si="11"/>
        <v>14</v>
      </c>
      <c r="AB66" s="83"/>
    </row>
    <row r="67" spans="1:28" ht="18" customHeight="1">
      <c r="A67" s="104"/>
      <c r="B67" s="110">
        <f>B66+1</f>
        <v>42</v>
      </c>
      <c r="C67" s="112">
        <f>IF(AND(I66&gt;0,I66&lt;31),I66+1,0)</f>
        <v>13</v>
      </c>
      <c r="D67" s="113">
        <f t="shared" si="9"/>
        <v>14</v>
      </c>
      <c r="E67" s="113">
        <f t="shared" si="9"/>
        <v>15</v>
      </c>
      <c r="F67" s="113">
        <f t="shared" si="9"/>
        <v>16</v>
      </c>
      <c r="G67" s="113">
        <f t="shared" si="9"/>
        <v>17</v>
      </c>
      <c r="H67" s="113">
        <f t="shared" si="9"/>
        <v>18</v>
      </c>
      <c r="I67" s="114">
        <f t="shared" si="9"/>
        <v>19</v>
      </c>
      <c r="J67" s="109"/>
      <c r="K67" s="110">
        <f>K66+1</f>
        <v>46</v>
      </c>
      <c r="L67" s="130">
        <f>IF(AND(R66&gt;0,R66&lt;30),R66+1,0)</f>
        <v>10</v>
      </c>
      <c r="M67" s="113">
        <f t="shared" si="10"/>
        <v>11</v>
      </c>
      <c r="N67" s="113">
        <f t="shared" si="10"/>
        <v>12</v>
      </c>
      <c r="O67" s="113">
        <f t="shared" si="10"/>
        <v>13</v>
      </c>
      <c r="P67" s="113">
        <f t="shared" si="10"/>
        <v>14</v>
      </c>
      <c r="Q67" s="113">
        <f t="shared" si="10"/>
        <v>15</v>
      </c>
      <c r="R67" s="114">
        <f t="shared" si="10"/>
        <v>16</v>
      </c>
      <c r="S67" s="109"/>
      <c r="T67" s="110">
        <f>T66+1</f>
        <v>50</v>
      </c>
      <c r="U67" s="112">
        <f>IF(AND(AA66&gt;0,AA66&lt;31),AA66+1,0)</f>
        <v>15</v>
      </c>
      <c r="V67" s="113">
        <f t="shared" si="11"/>
        <v>16</v>
      </c>
      <c r="W67" s="113">
        <f t="shared" si="11"/>
        <v>17</v>
      </c>
      <c r="X67" s="113">
        <f t="shared" si="11"/>
        <v>18</v>
      </c>
      <c r="Y67" s="113">
        <f t="shared" si="11"/>
        <v>19</v>
      </c>
      <c r="Z67" s="131">
        <f t="shared" si="11"/>
        <v>20</v>
      </c>
      <c r="AA67" s="114">
        <f t="shared" si="11"/>
        <v>21</v>
      </c>
      <c r="AB67" s="83"/>
    </row>
    <row r="68" spans="1:28" ht="18" customHeight="1">
      <c r="A68" s="104"/>
      <c r="B68" s="110">
        <f>B67+1</f>
        <v>43</v>
      </c>
      <c r="C68" s="112">
        <f>IF(AND(I67&gt;0,I67&lt;31),I67+1,0)</f>
        <v>20</v>
      </c>
      <c r="D68" s="113">
        <f t="shared" si="9"/>
        <v>21</v>
      </c>
      <c r="E68" s="113">
        <f t="shared" si="9"/>
        <v>22</v>
      </c>
      <c r="F68" s="113">
        <f t="shared" si="9"/>
        <v>23</v>
      </c>
      <c r="G68" s="113">
        <f t="shared" si="9"/>
        <v>24</v>
      </c>
      <c r="H68" s="113">
        <f t="shared" si="9"/>
        <v>25</v>
      </c>
      <c r="I68" s="114">
        <f t="shared" si="9"/>
        <v>26</v>
      </c>
      <c r="J68" s="109"/>
      <c r="K68" s="110">
        <f>K67+1</f>
        <v>47</v>
      </c>
      <c r="L68" s="130">
        <f>IF(AND(R67&gt;0,R67&lt;30),R67+1,0)</f>
        <v>17</v>
      </c>
      <c r="M68" s="113">
        <f t="shared" si="10"/>
        <v>18</v>
      </c>
      <c r="N68" s="113">
        <f t="shared" si="10"/>
        <v>19</v>
      </c>
      <c r="O68" s="113">
        <f t="shared" si="10"/>
        <v>20</v>
      </c>
      <c r="P68" s="113">
        <f t="shared" si="10"/>
        <v>21</v>
      </c>
      <c r="Q68" s="113">
        <f t="shared" si="10"/>
        <v>22</v>
      </c>
      <c r="R68" s="114">
        <f t="shared" si="10"/>
        <v>23</v>
      </c>
      <c r="S68" s="109"/>
      <c r="T68" s="110">
        <f>T67+1</f>
        <v>51</v>
      </c>
      <c r="U68" s="112">
        <f>IF(AND(AA67&gt;0,AA67&lt;31),AA67+1,0)</f>
        <v>22</v>
      </c>
      <c r="V68" s="113">
        <f t="shared" si="11"/>
        <v>23</v>
      </c>
      <c r="W68" s="113">
        <f t="shared" si="11"/>
        <v>24</v>
      </c>
      <c r="X68" s="113">
        <f t="shared" si="11"/>
        <v>25</v>
      </c>
      <c r="Y68" s="113">
        <f t="shared" si="11"/>
        <v>26</v>
      </c>
      <c r="Z68" s="131">
        <f t="shared" si="11"/>
        <v>27</v>
      </c>
      <c r="AA68" s="114">
        <f t="shared" si="11"/>
        <v>28</v>
      </c>
      <c r="AB68" s="83"/>
    </row>
    <row r="69" spans="1:28" ht="18" customHeight="1">
      <c r="A69" s="104"/>
      <c r="B69" s="110">
        <f>B68+1</f>
        <v>44</v>
      </c>
      <c r="C69" s="112">
        <f>IF(AND(I68&gt;0,I68&lt;31),I68+1,0)</f>
        <v>27</v>
      </c>
      <c r="D69" s="113">
        <f t="shared" si="9"/>
        <v>28</v>
      </c>
      <c r="E69" s="113">
        <f t="shared" si="9"/>
        <v>29</v>
      </c>
      <c r="F69" s="113">
        <f t="shared" si="9"/>
        <v>30</v>
      </c>
      <c r="G69" s="113">
        <f t="shared" si="9"/>
        <v>31</v>
      </c>
      <c r="H69" s="113">
        <f t="shared" si="9"/>
        <v>0</v>
      </c>
      <c r="I69" s="114">
        <f t="shared" si="9"/>
        <v>0</v>
      </c>
      <c r="J69" s="109"/>
      <c r="K69" s="110">
        <f>K68+1</f>
        <v>48</v>
      </c>
      <c r="L69" s="130">
        <f>IF(AND(R68&gt;0,R68&lt;30),R68+1,0)</f>
        <v>24</v>
      </c>
      <c r="M69" s="113">
        <f t="shared" si="10"/>
        <v>25</v>
      </c>
      <c r="N69" s="113">
        <f t="shared" si="10"/>
        <v>26</v>
      </c>
      <c r="O69" s="113">
        <f t="shared" si="10"/>
        <v>27</v>
      </c>
      <c r="P69" s="113">
        <f t="shared" si="10"/>
        <v>28</v>
      </c>
      <c r="Q69" s="113">
        <f t="shared" si="10"/>
        <v>29</v>
      </c>
      <c r="R69" s="114">
        <f t="shared" si="10"/>
        <v>30</v>
      </c>
      <c r="S69" s="109"/>
      <c r="T69" s="110">
        <f>T68+1</f>
        <v>52</v>
      </c>
      <c r="U69" s="112">
        <f>IF(AND(AA68&gt;0,AA68&lt;31),AA68+1,0)</f>
        <v>29</v>
      </c>
      <c r="V69" s="113">
        <f t="shared" si="11"/>
        <v>30</v>
      </c>
      <c r="W69" s="113">
        <f t="shared" si="11"/>
        <v>31</v>
      </c>
      <c r="X69" s="113">
        <f t="shared" si="11"/>
        <v>0</v>
      </c>
      <c r="Y69" s="113">
        <f t="shared" si="11"/>
        <v>0</v>
      </c>
      <c r="Z69" s="131">
        <f t="shared" si="11"/>
        <v>0</v>
      </c>
      <c r="AA69" s="114">
        <f t="shared" si="11"/>
        <v>0</v>
      </c>
      <c r="AB69" s="83"/>
    </row>
    <row r="70" spans="1:28" ht="18" customHeight="1" thickBot="1">
      <c r="A70" s="104"/>
      <c r="B70" s="120">
        <f>IF(C70=0,0,B69+1)</f>
        <v>0</v>
      </c>
      <c r="C70" s="121">
        <f>IF(AND(I69&gt;0,I69&lt;31),I69+1,0)</f>
        <v>0</v>
      </c>
      <c r="D70" s="118">
        <f t="shared" si="9"/>
        <v>0</v>
      </c>
      <c r="E70" s="118">
        <f t="shared" si="9"/>
        <v>0</v>
      </c>
      <c r="F70" s="118">
        <f t="shared" si="9"/>
        <v>0</v>
      </c>
      <c r="G70" s="118">
        <f t="shared" si="9"/>
        <v>0</v>
      </c>
      <c r="H70" s="118">
        <f t="shared" si="9"/>
        <v>0</v>
      </c>
      <c r="I70" s="119">
        <f t="shared" si="9"/>
        <v>0</v>
      </c>
      <c r="J70" s="109"/>
      <c r="K70" s="120">
        <f>IF(L70=0,0,K69+1)</f>
        <v>0</v>
      </c>
      <c r="L70" s="121">
        <f>IF(AND(R69&gt;0,R69&lt;30),R69+1,0)</f>
        <v>0</v>
      </c>
      <c r="M70" s="118">
        <f t="shared" si="10"/>
        <v>0</v>
      </c>
      <c r="N70" s="118">
        <f t="shared" si="10"/>
        <v>0</v>
      </c>
      <c r="O70" s="118">
        <f t="shared" si="10"/>
        <v>0</v>
      </c>
      <c r="P70" s="118">
        <f t="shared" si="10"/>
        <v>0</v>
      </c>
      <c r="Q70" s="118">
        <f t="shared" si="10"/>
        <v>0</v>
      </c>
      <c r="R70" s="119">
        <f t="shared" si="10"/>
        <v>0</v>
      </c>
      <c r="S70" s="109"/>
      <c r="T70" s="120">
        <f>IF(U70=0,0,T69+1)</f>
        <v>0</v>
      </c>
      <c r="U70" s="117">
        <f>IF(AND(AA69&gt;0,AA69&lt;31),AA69+1,0)</f>
        <v>0</v>
      </c>
      <c r="V70" s="118">
        <f t="shared" si="11"/>
        <v>0</v>
      </c>
      <c r="W70" s="118">
        <f t="shared" si="11"/>
        <v>0</v>
      </c>
      <c r="X70" s="118">
        <f t="shared" si="11"/>
        <v>0</v>
      </c>
      <c r="Y70" s="118">
        <f t="shared" si="11"/>
        <v>0</v>
      </c>
      <c r="Z70" s="118">
        <f t="shared" si="11"/>
        <v>0</v>
      </c>
      <c r="AA70" s="119">
        <f t="shared" si="11"/>
        <v>0</v>
      </c>
      <c r="AB70" s="83"/>
    </row>
    <row r="71" spans="1:28" ht="18" customHeight="1">
      <c r="A71" s="98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3"/>
    </row>
    <row r="72" spans="1:28" ht="18" customHeight="1" thickBot="1">
      <c r="A72" s="132"/>
      <c r="B72" s="133"/>
      <c r="C72" s="134"/>
      <c r="D72" s="135"/>
      <c r="E72" s="135"/>
      <c r="F72" s="135"/>
      <c r="G72" s="135"/>
      <c r="H72" s="136" t="s">
        <v>51</v>
      </c>
      <c r="I72" s="135"/>
      <c r="J72" s="135"/>
      <c r="K72" s="135"/>
      <c r="L72" s="135"/>
      <c r="M72" s="137"/>
      <c r="N72" s="138"/>
      <c r="O72" s="139"/>
      <c r="P72" s="140"/>
      <c r="Q72" s="140"/>
      <c r="R72" s="140"/>
      <c r="S72" s="140"/>
      <c r="T72" s="140"/>
      <c r="U72" s="140"/>
      <c r="V72" s="140"/>
      <c r="W72" s="133"/>
      <c r="X72" s="133"/>
      <c r="Y72" s="133"/>
      <c r="Z72" s="133"/>
      <c r="AA72" s="141"/>
      <c r="AB72" s="142"/>
    </row>
  </sheetData>
  <mergeCells count="15">
    <mergeCell ref="T21:AA21"/>
    <mergeCell ref="T35:AA35"/>
    <mergeCell ref="K35:R35"/>
    <mergeCell ref="B35:I35"/>
    <mergeCell ref="I8:K8"/>
    <mergeCell ref="P12:Q12"/>
    <mergeCell ref="J12:O12"/>
    <mergeCell ref="B21:I21"/>
    <mergeCell ref="K21:R21"/>
    <mergeCell ref="B49:I49"/>
    <mergeCell ref="K49:R49"/>
    <mergeCell ref="T49:AA49"/>
    <mergeCell ref="T63:AA63"/>
    <mergeCell ref="K63:R63"/>
    <mergeCell ref="B63:I63"/>
  </mergeCells>
  <phoneticPr fontId="7" type="noConversion"/>
  <conditionalFormatting sqref="K22:K28 L22:R22 L28:R28">
    <cfRule type="expression" dxfId="44" priority="1" stopIfTrue="1">
      <formula>"if(l23=14;""Sinh nhat tam"")"</formula>
    </cfRule>
  </conditionalFormatting>
  <conditionalFormatting sqref="L23:R27">
    <cfRule type="expression" dxfId="43" priority="2" stopIfTrue="1">
      <formula>IF(DAY(L23)=14,TRUE,FALSE)</formula>
    </cfRule>
  </conditionalFormatting>
  <conditionalFormatting sqref="C51:I55">
    <cfRule type="expression" dxfId="42" priority="3" stopIfTrue="1">
      <formula>IF(DAY(C51)=20,TRUE,FALSE)</formula>
    </cfRule>
  </conditionalFormatting>
  <printOptions horizontalCentered="1" verticalCentered="1" gridLinesSet="0"/>
  <pageMargins left="0.23622047244094491" right="0.27559055118110237" top="0.25" bottom="0.2" header="0.25" footer="0.2"/>
  <pageSetup paperSize="9" scale="51" orientation="landscape" horizontalDpi="180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2"/>
  <sheetViews>
    <sheetView showGridLines="0" workbookViewId="0">
      <pane xSplit="5" ySplit="10" topLeftCell="G59" activePane="bottomRight" state="frozen"/>
      <selection pane="topRight" activeCell="H1" sqref="H1"/>
      <selection pane="bottomLeft" activeCell="A10" sqref="A10"/>
      <selection pane="bottomRight" activeCell="F58" sqref="F58"/>
    </sheetView>
  </sheetViews>
  <sheetFormatPr defaultColWidth="9" defaultRowHeight="13.8"/>
  <cols>
    <col min="1" max="1" width="2.8984375" style="164" customWidth="1"/>
    <col min="2" max="2" width="10.19921875" style="192" customWidth="1"/>
    <col min="3" max="3" width="33.09765625" style="164" customWidth="1"/>
    <col min="4" max="4" width="8.09765625" style="198" customWidth="1"/>
    <col min="5" max="5" width="18.69921875" style="189" bestFit="1" customWidth="1"/>
    <col min="6" max="6" width="9" style="189"/>
    <col min="7" max="7" width="8.5" style="199" customWidth="1"/>
    <col min="8" max="8" width="8.09765625" style="200" bestFit="1" customWidth="1"/>
    <col min="9" max="9" width="10.296875" style="200" bestFit="1" customWidth="1"/>
    <col min="10" max="10" width="9.3984375" style="200" customWidth="1"/>
    <col min="11" max="11" width="6.19921875" style="200" customWidth="1"/>
    <col min="12" max="12" width="5.796875" style="201" customWidth="1"/>
    <col min="13" max="16384" width="9" style="164"/>
  </cols>
  <sheetData>
    <row r="1" spans="1:12" s="210" customFormat="1">
      <c r="B1" s="211"/>
      <c r="C1" s="212" t="s">
        <v>283</v>
      </c>
      <c r="D1" s="198"/>
      <c r="E1" s="188"/>
      <c r="F1" s="188"/>
      <c r="G1" s="213"/>
      <c r="H1" s="200"/>
      <c r="I1" s="200"/>
      <c r="J1" s="200"/>
      <c r="K1" s="200"/>
      <c r="L1" s="214"/>
    </row>
    <row r="2" spans="1:12" s="210" customFormat="1" ht="13.2" customHeight="1">
      <c r="B2" s="211"/>
      <c r="C2" s="212" t="s">
        <v>266</v>
      </c>
      <c r="D2" s="198"/>
      <c r="E2" s="188"/>
      <c r="F2" s="188"/>
      <c r="G2" s="213"/>
      <c r="H2" s="200"/>
      <c r="I2" s="200"/>
      <c r="J2" s="200"/>
      <c r="K2" s="200"/>
      <c r="L2" s="214"/>
    </row>
    <row r="3" spans="1:12" s="210" customFormat="1">
      <c r="B3" s="211"/>
      <c r="D3" s="198"/>
      <c r="E3" s="188"/>
      <c r="F3" s="188"/>
      <c r="G3" s="213"/>
      <c r="H3" s="200"/>
      <c r="I3" s="200"/>
      <c r="J3" s="200"/>
      <c r="K3" s="200"/>
      <c r="L3" s="214"/>
    </row>
    <row r="4" spans="1:12" ht="9.6" customHeight="1"/>
    <row r="5" spans="1:12" s="215" customFormat="1" ht="22.8" customHeight="1">
      <c r="A5" s="230"/>
      <c r="B5" s="231" t="s">
        <v>281</v>
      </c>
      <c r="C5" s="231"/>
      <c r="D5" s="231"/>
      <c r="E5" s="231"/>
      <c r="F5" s="231"/>
      <c r="G5" s="231"/>
      <c r="H5" s="226"/>
      <c r="I5" s="226"/>
      <c r="J5" s="227"/>
      <c r="K5" s="229"/>
      <c r="L5" s="216"/>
    </row>
    <row r="6" spans="1:12" s="224" customFormat="1" ht="22.8" customHeight="1">
      <c r="B6" s="227"/>
      <c r="C6" s="227"/>
      <c r="D6" s="227"/>
      <c r="E6" s="227"/>
      <c r="F6" s="227"/>
      <c r="G6" s="227"/>
      <c r="H6" s="227"/>
      <c r="I6" s="227"/>
      <c r="J6" s="227"/>
      <c r="K6" s="228"/>
      <c r="L6" s="225"/>
    </row>
    <row r="7" spans="1:12" s="217" customFormat="1" ht="14.4">
      <c r="B7" s="193"/>
      <c r="C7" s="218"/>
      <c r="D7" s="219"/>
      <c r="E7" s="220"/>
      <c r="F7" s="220"/>
      <c r="G7" s="221"/>
      <c r="H7" s="222"/>
      <c r="I7" s="222"/>
      <c r="J7" s="222"/>
      <c r="K7" s="222"/>
      <c r="L7" s="223"/>
    </row>
    <row r="8" spans="1:12" ht="15.6" customHeight="1">
      <c r="B8" s="710" t="s">
        <v>101</v>
      </c>
      <c r="C8" s="710" t="s">
        <v>102</v>
      </c>
      <c r="D8" s="712" t="s">
        <v>145</v>
      </c>
      <c r="E8" s="714" t="s">
        <v>143</v>
      </c>
      <c r="F8" s="714" t="s">
        <v>144</v>
      </c>
      <c r="G8" s="716" t="s">
        <v>264</v>
      </c>
      <c r="H8" s="717"/>
      <c r="I8" s="717"/>
      <c r="J8" s="718"/>
      <c r="K8" s="708" t="s">
        <v>54</v>
      </c>
      <c r="L8" s="172"/>
    </row>
    <row r="9" spans="1:12" ht="25.8" customHeight="1">
      <c r="B9" s="711"/>
      <c r="C9" s="711"/>
      <c r="D9" s="713"/>
      <c r="E9" s="715"/>
      <c r="F9" s="715"/>
      <c r="G9" s="170" t="s">
        <v>261</v>
      </c>
      <c r="H9" s="171" t="s">
        <v>262</v>
      </c>
      <c r="I9" s="171" t="s">
        <v>263</v>
      </c>
      <c r="J9" s="171" t="s">
        <v>265</v>
      </c>
      <c r="K9" s="709"/>
      <c r="L9" s="172" t="s">
        <v>267</v>
      </c>
    </row>
    <row r="10" spans="1:12" s="158" customFormat="1" ht="14.4">
      <c r="B10" s="155">
        <v>1</v>
      </c>
      <c r="C10" s="155">
        <v>2</v>
      </c>
      <c r="D10" s="157">
        <v>4</v>
      </c>
      <c r="E10" s="157">
        <v>6</v>
      </c>
      <c r="F10" s="155">
        <v>7</v>
      </c>
      <c r="G10" s="157">
        <v>8</v>
      </c>
      <c r="H10" s="155">
        <v>9</v>
      </c>
      <c r="I10" s="157">
        <v>10</v>
      </c>
      <c r="J10" s="155">
        <v>11</v>
      </c>
      <c r="K10" s="157"/>
      <c r="L10" s="173"/>
    </row>
    <row r="11" spans="1:12">
      <c r="A11" s="152">
        <f>IF($B11="","",COUNTA($B$11:B11))</f>
        <v>1</v>
      </c>
      <c r="B11" s="194" t="s">
        <v>89</v>
      </c>
      <c r="C11" s="197" t="s">
        <v>126</v>
      </c>
      <c r="D11" s="195">
        <v>43012</v>
      </c>
      <c r="E11" s="196" t="s">
        <v>146</v>
      </c>
      <c r="F11" s="196" t="s">
        <v>147</v>
      </c>
      <c r="G11" s="239">
        <v>43279</v>
      </c>
      <c r="H11" s="240">
        <v>56868</v>
      </c>
      <c r="I11" s="240">
        <v>1500000</v>
      </c>
      <c r="J11" s="169" t="s">
        <v>304</v>
      </c>
      <c r="K11" s="169"/>
      <c r="L11" s="174"/>
    </row>
    <row r="12" spans="1:12">
      <c r="A12" s="152">
        <f>IF($B12="","",COUNTA($B$11:B12))</f>
        <v>2</v>
      </c>
      <c r="B12" s="194" t="s">
        <v>110</v>
      </c>
      <c r="C12" s="197" t="s">
        <v>127</v>
      </c>
      <c r="D12" s="195">
        <v>43033</v>
      </c>
      <c r="E12" s="196" t="s">
        <v>148</v>
      </c>
      <c r="F12" s="196" t="s">
        <v>149</v>
      </c>
      <c r="G12" s="239">
        <v>43278</v>
      </c>
      <c r="H12" s="240">
        <v>39088</v>
      </c>
      <c r="I12" s="240">
        <v>1500000</v>
      </c>
      <c r="J12" s="169"/>
      <c r="K12" s="169"/>
      <c r="L12" s="174"/>
    </row>
    <row r="13" spans="1:12">
      <c r="A13" s="152">
        <f>IF($B13="","",COUNTA($B$11:B13))</f>
        <v>3</v>
      </c>
      <c r="B13" s="194" t="s">
        <v>66</v>
      </c>
      <c r="C13" s="197" t="s">
        <v>65</v>
      </c>
      <c r="D13" s="195">
        <v>43055</v>
      </c>
      <c r="E13" s="196" t="s">
        <v>150</v>
      </c>
      <c r="F13" s="196" t="s">
        <v>151</v>
      </c>
      <c r="G13" s="239">
        <v>43258</v>
      </c>
      <c r="H13" s="240">
        <v>33456</v>
      </c>
      <c r="I13" s="240">
        <v>1500000</v>
      </c>
      <c r="J13" s="169"/>
      <c r="K13" s="169"/>
      <c r="L13" s="174"/>
    </row>
    <row r="14" spans="1:12">
      <c r="A14" s="152">
        <f>IF($B14="","",COUNTA($B$11:B14))</f>
        <v>4</v>
      </c>
      <c r="B14" s="194" t="s">
        <v>94</v>
      </c>
      <c r="C14" s="197" t="s">
        <v>125</v>
      </c>
      <c r="D14" s="195">
        <v>43063</v>
      </c>
      <c r="E14" s="196" t="s">
        <v>152</v>
      </c>
      <c r="F14" s="196" t="s">
        <v>153</v>
      </c>
      <c r="G14" s="239">
        <v>43259</v>
      </c>
      <c r="H14" s="240">
        <v>32008</v>
      </c>
      <c r="I14" s="240">
        <v>1500000</v>
      </c>
      <c r="J14" s="169"/>
      <c r="K14" s="169"/>
      <c r="L14" s="174"/>
    </row>
    <row r="15" spans="1:12">
      <c r="A15" s="152">
        <f>IF($B15="","",COUNTA($B$11:B15))</f>
        <v>5</v>
      </c>
      <c r="B15" s="194" t="s">
        <v>111</v>
      </c>
      <c r="C15" s="197" t="s">
        <v>128</v>
      </c>
      <c r="D15" s="195">
        <v>43062</v>
      </c>
      <c r="E15" s="196" t="s">
        <v>154</v>
      </c>
      <c r="F15" s="196" t="s">
        <v>155</v>
      </c>
      <c r="G15" s="239">
        <v>43464</v>
      </c>
      <c r="H15" s="240">
        <v>14796</v>
      </c>
      <c r="I15" s="240">
        <v>1500000</v>
      </c>
      <c r="J15" s="169"/>
      <c r="K15" s="169"/>
      <c r="L15" s="174"/>
    </row>
    <row r="16" spans="1:12">
      <c r="A16" s="152">
        <f>IF($B16="","",COUNTA($B$11:B16))</f>
        <v>6</v>
      </c>
      <c r="B16" s="194" t="s">
        <v>112</v>
      </c>
      <c r="C16" s="197" t="s">
        <v>128</v>
      </c>
      <c r="D16" s="195">
        <v>43062</v>
      </c>
      <c r="E16" s="196" t="s">
        <v>156</v>
      </c>
      <c r="F16" s="196" t="s">
        <v>157</v>
      </c>
      <c r="G16" s="239">
        <v>43464</v>
      </c>
      <c r="H16" s="240">
        <v>19094</v>
      </c>
      <c r="I16" s="240">
        <v>1500000</v>
      </c>
      <c r="J16" s="169"/>
      <c r="K16" s="169"/>
      <c r="L16" s="174"/>
    </row>
    <row r="17" spans="1:12">
      <c r="A17" s="152">
        <f>IF($B17="","",COUNTA($B$11:B17))</f>
        <v>7</v>
      </c>
      <c r="B17" s="194" t="s">
        <v>90</v>
      </c>
      <c r="C17" s="197" t="s">
        <v>129</v>
      </c>
      <c r="D17" s="195">
        <v>43076</v>
      </c>
      <c r="E17" s="196" t="s">
        <v>158</v>
      </c>
      <c r="F17" s="196" t="s">
        <v>159</v>
      </c>
      <c r="G17" s="239">
        <v>43327</v>
      </c>
      <c r="H17" s="240">
        <v>32234</v>
      </c>
      <c r="I17" s="240">
        <v>1500000</v>
      </c>
      <c r="J17" s="169"/>
      <c r="K17" s="169"/>
      <c r="L17" s="174"/>
    </row>
    <row r="18" spans="1:12">
      <c r="A18" s="152">
        <f>IF($B18="","",COUNTA($B$11:B18))</f>
        <v>8</v>
      </c>
      <c r="B18" s="194" t="s">
        <v>113</v>
      </c>
      <c r="C18" s="197" t="s">
        <v>130</v>
      </c>
      <c r="D18" s="195">
        <v>43095</v>
      </c>
      <c r="E18" s="196" t="s">
        <v>160</v>
      </c>
      <c r="F18" s="196" t="s">
        <v>161</v>
      </c>
      <c r="G18" s="239">
        <v>43460</v>
      </c>
      <c r="H18" s="240"/>
      <c r="I18" s="240">
        <v>1500000</v>
      </c>
      <c r="J18" s="169"/>
      <c r="K18" s="169"/>
      <c r="L18" s="174"/>
    </row>
    <row r="19" spans="1:12">
      <c r="A19" s="152">
        <f>IF($B19="","",COUNTA($B$11:B19))</f>
        <v>9</v>
      </c>
      <c r="B19" s="194" t="s">
        <v>114</v>
      </c>
      <c r="C19" s="197" t="s">
        <v>131</v>
      </c>
      <c r="D19" s="195">
        <v>43095</v>
      </c>
      <c r="E19" s="196" t="s">
        <v>162</v>
      </c>
      <c r="F19" s="196" t="s">
        <v>163</v>
      </c>
      <c r="G19" s="239">
        <v>43460</v>
      </c>
      <c r="H19" s="240">
        <v>6412</v>
      </c>
      <c r="I19" s="240">
        <v>1500000</v>
      </c>
      <c r="J19" s="169"/>
      <c r="K19" s="169"/>
      <c r="L19" s="174"/>
    </row>
    <row r="20" spans="1:12">
      <c r="A20" s="152">
        <f>IF($B20="","",COUNTA($B$11:B20))</f>
        <v>10</v>
      </c>
      <c r="B20" s="194" t="s">
        <v>115</v>
      </c>
      <c r="C20" s="197" t="s">
        <v>270</v>
      </c>
      <c r="D20" s="195">
        <v>43112</v>
      </c>
      <c r="E20" s="196" t="s">
        <v>164</v>
      </c>
      <c r="F20" s="196" t="s">
        <v>165</v>
      </c>
      <c r="G20" s="239">
        <v>43328</v>
      </c>
      <c r="H20" s="240">
        <v>36993</v>
      </c>
      <c r="I20" s="240">
        <v>1500000</v>
      </c>
      <c r="J20" s="169"/>
      <c r="K20" s="169"/>
      <c r="L20" s="174"/>
    </row>
    <row r="21" spans="1:12">
      <c r="A21" s="152">
        <f>IF($B21="","",COUNTA($B$11:B21))</f>
        <v>11</v>
      </c>
      <c r="B21" s="194" t="s">
        <v>91</v>
      </c>
      <c r="C21" s="197" t="s">
        <v>125</v>
      </c>
      <c r="D21" s="195">
        <v>43119</v>
      </c>
      <c r="E21" s="196" t="s">
        <v>166</v>
      </c>
      <c r="F21" s="196" t="s">
        <v>167</v>
      </c>
      <c r="G21" s="239">
        <v>43328</v>
      </c>
      <c r="H21" s="240">
        <v>38861</v>
      </c>
      <c r="I21" s="240">
        <v>1500000</v>
      </c>
      <c r="J21" s="169"/>
      <c r="K21" s="169"/>
      <c r="L21" s="174"/>
    </row>
    <row r="22" spans="1:12">
      <c r="A22" s="152">
        <f>IF($B22="","",COUNTA($B$11:B22))</f>
        <v>12</v>
      </c>
      <c r="B22" s="194" t="s">
        <v>116</v>
      </c>
      <c r="C22" s="197" t="s">
        <v>132</v>
      </c>
      <c r="D22" s="195">
        <v>43110</v>
      </c>
      <c r="E22" s="196" t="s">
        <v>168</v>
      </c>
      <c r="F22" s="196" t="s">
        <v>169</v>
      </c>
      <c r="G22" s="239">
        <v>43448</v>
      </c>
      <c r="H22" s="240">
        <v>31843</v>
      </c>
      <c r="I22" s="240">
        <v>1500000</v>
      </c>
      <c r="J22" s="169"/>
      <c r="K22" s="169"/>
      <c r="L22" s="174"/>
    </row>
    <row r="23" spans="1:12">
      <c r="A23" s="152">
        <f>IF($B23="","",COUNTA($B$11:B23))</f>
        <v>13</v>
      </c>
      <c r="B23" s="194" t="s">
        <v>117</v>
      </c>
      <c r="C23" s="197" t="s">
        <v>133</v>
      </c>
      <c r="D23" s="195">
        <v>43162</v>
      </c>
      <c r="E23" s="196" t="s">
        <v>170</v>
      </c>
      <c r="F23" s="196" t="s">
        <v>171</v>
      </c>
      <c r="G23" s="239">
        <v>43326</v>
      </c>
      <c r="H23" s="240">
        <v>31765</v>
      </c>
      <c r="I23" s="240">
        <v>1500000</v>
      </c>
      <c r="J23" s="169"/>
      <c r="K23" s="169"/>
      <c r="L23" s="174"/>
    </row>
    <row r="24" spans="1:12">
      <c r="A24" s="152">
        <f>IF($B24="","",COUNTA($B$11:B24))</f>
        <v>14</v>
      </c>
      <c r="B24" s="194" t="s">
        <v>93</v>
      </c>
      <c r="C24" s="197" t="s">
        <v>134</v>
      </c>
      <c r="D24" s="195">
        <v>43167</v>
      </c>
      <c r="E24" s="196" t="s">
        <v>172</v>
      </c>
      <c r="F24" s="196" t="s">
        <v>173</v>
      </c>
      <c r="G24" s="239">
        <v>43448</v>
      </c>
      <c r="H24" s="240">
        <v>33819</v>
      </c>
      <c r="I24" s="240">
        <v>1500000</v>
      </c>
      <c r="J24" s="169"/>
      <c r="K24" s="169"/>
      <c r="L24" s="174"/>
    </row>
    <row r="25" spans="1:12">
      <c r="A25" s="152">
        <f>IF($B25="","",COUNTA($B$11:B25))</f>
        <v>15</v>
      </c>
      <c r="B25" s="194" t="s">
        <v>68</v>
      </c>
      <c r="C25" s="197" t="s">
        <v>65</v>
      </c>
      <c r="D25" s="195">
        <v>43186</v>
      </c>
      <c r="E25" s="196" t="s">
        <v>174</v>
      </c>
      <c r="F25" s="196" t="s">
        <v>175</v>
      </c>
      <c r="G25" s="239">
        <v>43441</v>
      </c>
      <c r="H25" s="240">
        <v>33103</v>
      </c>
      <c r="I25" s="240">
        <v>1500000</v>
      </c>
      <c r="J25" s="169"/>
      <c r="K25" s="169"/>
      <c r="L25" s="174"/>
    </row>
    <row r="26" spans="1:12">
      <c r="A26" s="152">
        <f>IF($B26="","",COUNTA($B$11:B26))</f>
        <v>16</v>
      </c>
      <c r="B26" s="194" t="s">
        <v>67</v>
      </c>
      <c r="C26" s="197" t="s">
        <v>65</v>
      </c>
      <c r="D26" s="195">
        <v>43186</v>
      </c>
      <c r="E26" s="196" t="s">
        <v>176</v>
      </c>
      <c r="F26" s="196" t="s">
        <v>177</v>
      </c>
      <c r="G26" s="239">
        <v>43441</v>
      </c>
      <c r="H26" s="240">
        <v>31137</v>
      </c>
      <c r="I26" s="240">
        <v>1500000</v>
      </c>
      <c r="J26" s="169"/>
      <c r="K26" s="169"/>
      <c r="L26" s="174"/>
    </row>
    <row r="27" spans="1:12">
      <c r="A27" s="152">
        <f>IF($B27="","",COUNTA($B$11:B27))</f>
        <v>17</v>
      </c>
      <c r="B27" s="194" t="s">
        <v>96</v>
      </c>
      <c r="C27" s="197" t="s">
        <v>135</v>
      </c>
      <c r="D27" s="195">
        <v>43179</v>
      </c>
      <c r="E27" s="196" t="s">
        <v>178</v>
      </c>
      <c r="F27" s="196" t="s">
        <v>179</v>
      </c>
      <c r="G27" s="239">
        <v>43445</v>
      </c>
      <c r="H27" s="240">
        <v>36857</v>
      </c>
      <c r="I27" s="240">
        <v>1500000</v>
      </c>
      <c r="J27" s="169"/>
      <c r="K27" s="169"/>
      <c r="L27" s="174"/>
    </row>
    <row r="28" spans="1:12">
      <c r="A28" s="152">
        <f>IF($B28="","",COUNTA($B$11:B28))</f>
        <v>18</v>
      </c>
      <c r="B28" s="194" t="s">
        <v>95</v>
      </c>
      <c r="C28" s="197" t="s">
        <v>136</v>
      </c>
      <c r="D28" s="195">
        <v>43178</v>
      </c>
      <c r="E28" s="196" t="s">
        <v>180</v>
      </c>
      <c r="F28" s="196" t="s">
        <v>181</v>
      </c>
      <c r="G28" s="239">
        <v>43448</v>
      </c>
      <c r="H28" s="240">
        <v>40361</v>
      </c>
      <c r="I28" s="240">
        <v>1500000</v>
      </c>
      <c r="J28" s="169"/>
      <c r="K28" s="169"/>
      <c r="L28" s="174"/>
    </row>
    <row r="29" spans="1:12">
      <c r="A29" s="152">
        <f>IF($B29="","",COUNTA($B$11:B29))</f>
        <v>19</v>
      </c>
      <c r="B29" s="194" t="s">
        <v>118</v>
      </c>
      <c r="C29" s="197" t="s">
        <v>124</v>
      </c>
      <c r="D29" s="195">
        <v>43185</v>
      </c>
      <c r="E29" s="196" t="s">
        <v>182</v>
      </c>
      <c r="F29" s="196" t="s">
        <v>183</v>
      </c>
      <c r="G29" s="239">
        <v>43441</v>
      </c>
      <c r="H29" s="240">
        <v>31563</v>
      </c>
      <c r="I29" s="240">
        <v>1500000</v>
      </c>
      <c r="J29" s="169"/>
      <c r="K29" s="169"/>
      <c r="L29" s="174"/>
    </row>
    <row r="30" spans="1:12">
      <c r="A30" s="152">
        <f>IF($B30="","",COUNTA($B$11:B30))</f>
        <v>20</v>
      </c>
      <c r="B30" s="241" t="s">
        <v>97</v>
      </c>
      <c r="C30" s="242" t="s">
        <v>137</v>
      </c>
      <c r="D30" s="243">
        <v>43204</v>
      </c>
      <c r="E30" s="244" t="s">
        <v>184</v>
      </c>
      <c r="F30" s="244" t="s">
        <v>185</v>
      </c>
      <c r="G30" s="245">
        <v>43448</v>
      </c>
      <c r="H30" s="246">
        <v>40155</v>
      </c>
      <c r="I30" s="246">
        <v>1500000</v>
      </c>
      <c r="J30" s="169"/>
      <c r="K30" s="169"/>
      <c r="L30" s="174"/>
    </row>
    <row r="31" spans="1:12" s="252" customFormat="1">
      <c r="B31" s="253"/>
      <c r="C31" s="254" t="s">
        <v>306</v>
      </c>
      <c r="D31" s="255"/>
      <c r="E31" s="256"/>
      <c r="F31" s="256"/>
      <c r="G31" s="257"/>
      <c r="H31" s="258"/>
      <c r="I31" s="259"/>
      <c r="J31" s="260"/>
      <c r="K31" s="261"/>
      <c r="L31" s="262"/>
    </row>
    <row r="32" spans="1:12">
      <c r="A32" s="152">
        <f>IF($B32="","",COUNTA($B$32:$B32))</f>
        <v>1</v>
      </c>
      <c r="B32" s="247" t="s">
        <v>70</v>
      </c>
      <c r="C32" s="248" t="s">
        <v>138</v>
      </c>
      <c r="D32" s="249">
        <v>43234</v>
      </c>
      <c r="E32" s="250" t="s">
        <v>186</v>
      </c>
      <c r="F32" s="250" t="s">
        <v>187</v>
      </c>
      <c r="G32" s="251">
        <v>43615</v>
      </c>
      <c r="H32" s="203">
        <v>42277</v>
      </c>
      <c r="I32" s="203">
        <v>1500000</v>
      </c>
      <c r="J32" s="169"/>
      <c r="K32" s="169"/>
      <c r="L32" s="174"/>
    </row>
    <row r="33" spans="1:12">
      <c r="A33" s="152">
        <f>IF($B33="","",COUNTA($B$32:$B33))</f>
        <v>2</v>
      </c>
      <c r="B33" s="167" t="s">
        <v>71</v>
      </c>
      <c r="C33" s="154" t="s">
        <v>138</v>
      </c>
      <c r="D33" s="163">
        <v>43234</v>
      </c>
      <c r="E33" s="166" t="s">
        <v>188</v>
      </c>
      <c r="F33" s="166" t="s">
        <v>189</v>
      </c>
      <c r="G33" s="168">
        <v>43615</v>
      </c>
      <c r="H33" s="169">
        <v>61552</v>
      </c>
      <c r="I33" s="169">
        <v>1500000</v>
      </c>
      <c r="J33" s="169"/>
      <c r="K33" s="169"/>
      <c r="L33" s="174"/>
    </row>
    <row r="34" spans="1:12">
      <c r="A34" s="152">
        <f>IF($B34="","",COUNTA($B$32:$B34))</f>
        <v>3</v>
      </c>
      <c r="B34" s="167" t="s">
        <v>72</v>
      </c>
      <c r="C34" s="154" t="s">
        <v>138</v>
      </c>
      <c r="D34" s="163">
        <v>43234</v>
      </c>
      <c r="E34" s="166" t="s">
        <v>190</v>
      </c>
      <c r="F34" s="166" t="s">
        <v>191</v>
      </c>
      <c r="G34" s="168">
        <v>43615</v>
      </c>
      <c r="H34" s="169">
        <v>47367</v>
      </c>
      <c r="I34" s="169">
        <v>1500000</v>
      </c>
      <c r="J34" s="169"/>
      <c r="K34" s="169"/>
      <c r="L34" s="174"/>
    </row>
    <row r="35" spans="1:12">
      <c r="A35" s="152">
        <f>IF($B35="","",COUNTA($B$32:$B35))</f>
        <v>4</v>
      </c>
      <c r="B35" s="167" t="s">
        <v>73</v>
      </c>
      <c r="C35" s="154" t="s">
        <v>138</v>
      </c>
      <c r="D35" s="163">
        <v>43234</v>
      </c>
      <c r="E35" s="166" t="s">
        <v>192</v>
      </c>
      <c r="F35" s="166" t="s">
        <v>193</v>
      </c>
      <c r="G35" s="168">
        <v>43615</v>
      </c>
      <c r="H35" s="169">
        <v>40150</v>
      </c>
      <c r="I35" s="169">
        <v>1500000</v>
      </c>
      <c r="J35" s="169"/>
      <c r="K35" s="169"/>
      <c r="L35" s="174"/>
    </row>
    <row r="36" spans="1:12">
      <c r="A36" s="152">
        <f>IF($B36="","",COUNTA($B$32:$B36))</f>
        <v>5</v>
      </c>
      <c r="B36" s="167" t="s">
        <v>74</v>
      </c>
      <c r="C36" s="154" t="s">
        <v>138</v>
      </c>
      <c r="D36" s="163">
        <v>43234</v>
      </c>
      <c r="E36" s="166" t="s">
        <v>194</v>
      </c>
      <c r="F36" s="166" t="s">
        <v>195</v>
      </c>
      <c r="G36" s="168">
        <v>43615</v>
      </c>
      <c r="H36" s="169">
        <v>42509</v>
      </c>
      <c r="I36" s="169">
        <v>1500000</v>
      </c>
      <c r="J36" s="169"/>
      <c r="K36" s="169"/>
      <c r="L36" s="174"/>
    </row>
    <row r="37" spans="1:12">
      <c r="A37" s="152">
        <f>IF($B37="","",COUNTA($B$32:$B37))</f>
        <v>6</v>
      </c>
      <c r="B37" s="167" t="s">
        <v>75</v>
      </c>
      <c r="C37" s="154" t="s">
        <v>138</v>
      </c>
      <c r="D37" s="163">
        <v>43234</v>
      </c>
      <c r="E37" s="166" t="s">
        <v>196</v>
      </c>
      <c r="F37" s="166" t="s">
        <v>197</v>
      </c>
      <c r="G37" s="168">
        <v>43615</v>
      </c>
      <c r="H37" s="169">
        <v>39716</v>
      </c>
      <c r="I37" s="169">
        <v>1500000</v>
      </c>
      <c r="J37" s="169"/>
      <c r="K37" s="169"/>
      <c r="L37" s="174"/>
    </row>
    <row r="38" spans="1:12">
      <c r="A38" s="152">
        <f>IF($B38="","",COUNTA($B$32:$B38))</f>
        <v>7</v>
      </c>
      <c r="B38" s="167" t="s">
        <v>76</v>
      </c>
      <c r="C38" s="154" t="s">
        <v>138</v>
      </c>
      <c r="D38" s="165">
        <v>43237</v>
      </c>
      <c r="E38" s="166" t="s">
        <v>198</v>
      </c>
      <c r="F38" s="166" t="s">
        <v>199</v>
      </c>
      <c r="G38" s="168">
        <v>43615</v>
      </c>
      <c r="H38" s="169">
        <v>40340</v>
      </c>
      <c r="I38" s="169">
        <v>1500000</v>
      </c>
      <c r="J38" s="169"/>
      <c r="K38" s="169"/>
      <c r="L38" s="174"/>
    </row>
    <row r="39" spans="1:12">
      <c r="A39" s="152">
        <f>IF($B39="","",COUNTA($B$32:$B39))</f>
        <v>8</v>
      </c>
      <c r="B39" s="167" t="s">
        <v>77</v>
      </c>
      <c r="C39" s="154" t="s">
        <v>138</v>
      </c>
      <c r="D39" s="165">
        <v>43237</v>
      </c>
      <c r="E39" s="166" t="s">
        <v>200</v>
      </c>
      <c r="F39" s="166" t="s">
        <v>201</v>
      </c>
      <c r="G39" s="168">
        <v>43615</v>
      </c>
      <c r="H39" s="169">
        <v>41797</v>
      </c>
      <c r="I39" s="169"/>
      <c r="J39" s="169"/>
      <c r="K39" s="169"/>
      <c r="L39" s="174"/>
    </row>
    <row r="40" spans="1:12">
      <c r="A40" s="152">
        <f>IF($B40="","",COUNTA($B$32:$B40))</f>
        <v>9</v>
      </c>
      <c r="B40" s="167" t="s">
        <v>78</v>
      </c>
      <c r="C40" s="154" t="s">
        <v>138</v>
      </c>
      <c r="D40" s="165">
        <v>43237</v>
      </c>
      <c r="E40" s="166" t="s">
        <v>202</v>
      </c>
      <c r="F40" s="166" t="s">
        <v>203</v>
      </c>
      <c r="G40" s="168">
        <v>43615</v>
      </c>
      <c r="H40" s="169">
        <v>38247</v>
      </c>
      <c r="I40" s="169">
        <v>1500000</v>
      </c>
      <c r="J40" s="169"/>
      <c r="K40" s="169"/>
      <c r="L40" s="174"/>
    </row>
    <row r="41" spans="1:12">
      <c r="A41" s="152">
        <f>IF($B41="","",COUNTA($B$32:$B41))</f>
        <v>10</v>
      </c>
      <c r="B41" s="167" t="s">
        <v>79</v>
      </c>
      <c r="C41" s="154" t="s">
        <v>138</v>
      </c>
      <c r="D41" s="165">
        <v>43237</v>
      </c>
      <c r="E41" s="166" t="s">
        <v>204</v>
      </c>
      <c r="F41" s="166" t="s">
        <v>205</v>
      </c>
      <c r="G41" s="168">
        <v>43615</v>
      </c>
      <c r="H41" s="169">
        <v>17322</v>
      </c>
      <c r="I41" s="169">
        <v>1500000</v>
      </c>
      <c r="J41" s="169"/>
      <c r="K41" s="169"/>
      <c r="L41" s="174"/>
    </row>
    <row r="42" spans="1:12">
      <c r="A42" s="152">
        <f>IF($B42="","",COUNTA($B$32:$B42))</f>
        <v>11</v>
      </c>
      <c r="B42" s="167" t="s">
        <v>80</v>
      </c>
      <c r="C42" s="154" t="s">
        <v>138</v>
      </c>
      <c r="D42" s="165">
        <v>43237</v>
      </c>
      <c r="E42" s="166" t="s">
        <v>206</v>
      </c>
      <c r="F42" s="166" t="s">
        <v>207</v>
      </c>
      <c r="G42" s="168">
        <v>43615</v>
      </c>
      <c r="H42" s="169">
        <v>40345</v>
      </c>
      <c r="I42" s="169"/>
      <c r="J42" s="169"/>
      <c r="K42" s="169"/>
      <c r="L42" s="174"/>
    </row>
    <row r="43" spans="1:12">
      <c r="A43" s="152">
        <f>IF($B43="","",COUNTA($B$32:$B43))</f>
        <v>12</v>
      </c>
      <c r="B43" s="167" t="s">
        <v>81</v>
      </c>
      <c r="C43" s="154" t="s">
        <v>138</v>
      </c>
      <c r="D43" s="165">
        <v>43237</v>
      </c>
      <c r="E43" s="166" t="s">
        <v>208</v>
      </c>
      <c r="F43" s="166" t="s">
        <v>209</v>
      </c>
      <c r="G43" s="168">
        <v>43615</v>
      </c>
      <c r="H43" s="169">
        <v>41395</v>
      </c>
      <c r="I43" s="169"/>
      <c r="J43" s="169"/>
      <c r="K43" s="169"/>
      <c r="L43" s="174"/>
    </row>
    <row r="44" spans="1:12">
      <c r="A44" s="152">
        <f>IF($B44="","",COUNTA($B$32:$B44))</f>
        <v>13</v>
      </c>
      <c r="B44" s="167" t="s">
        <v>83</v>
      </c>
      <c r="C44" s="154" t="s">
        <v>300</v>
      </c>
      <c r="D44" s="165">
        <v>43234</v>
      </c>
      <c r="E44" s="166" t="s">
        <v>210</v>
      </c>
      <c r="F44" s="166" t="s">
        <v>211</v>
      </c>
      <c r="G44" s="168">
        <v>43498</v>
      </c>
      <c r="H44" s="169">
        <v>58355</v>
      </c>
      <c r="I44" s="169"/>
      <c r="J44" s="169"/>
      <c r="K44" s="169"/>
      <c r="L44" s="174"/>
    </row>
    <row r="45" spans="1:12">
      <c r="A45" s="152">
        <f>IF($B45="","",COUNTA($B$32:$B45))</f>
        <v>14</v>
      </c>
      <c r="B45" s="167" t="s">
        <v>82</v>
      </c>
      <c r="C45" s="154" t="s">
        <v>139</v>
      </c>
      <c r="D45" s="165">
        <v>43234</v>
      </c>
      <c r="E45" s="166" t="s">
        <v>212</v>
      </c>
      <c r="F45" s="166" t="s">
        <v>213</v>
      </c>
      <c r="G45" s="168">
        <v>43792</v>
      </c>
      <c r="H45" s="169">
        <v>49778</v>
      </c>
      <c r="I45" s="169"/>
      <c r="J45" s="169"/>
      <c r="K45" s="169"/>
      <c r="L45" s="174"/>
    </row>
    <row r="46" spans="1:12">
      <c r="A46" s="152">
        <f>IF($B46="","",COUNTA($B$32:$B46))</f>
        <v>15</v>
      </c>
      <c r="B46" s="167" t="s">
        <v>84</v>
      </c>
      <c r="C46" s="154" t="s">
        <v>140</v>
      </c>
      <c r="D46" s="165">
        <v>43243</v>
      </c>
      <c r="E46" s="166" t="s">
        <v>214</v>
      </c>
      <c r="F46" s="166" t="s">
        <v>215</v>
      </c>
      <c r="G46" s="168">
        <v>43620</v>
      </c>
      <c r="H46" s="169">
        <v>70413</v>
      </c>
      <c r="I46" s="169"/>
      <c r="J46" s="169"/>
      <c r="K46" s="169"/>
      <c r="L46" s="174"/>
    </row>
    <row r="47" spans="1:12">
      <c r="A47" s="152">
        <f>IF($B47="","",COUNTA($B$32:$B47))</f>
        <v>16</v>
      </c>
      <c r="B47" s="167" t="s">
        <v>86</v>
      </c>
      <c r="C47" s="154" t="s">
        <v>85</v>
      </c>
      <c r="D47" s="165">
        <v>43243</v>
      </c>
      <c r="E47" s="166" t="s">
        <v>216</v>
      </c>
      <c r="F47" s="166" t="s">
        <v>217</v>
      </c>
      <c r="G47" s="168">
        <v>43620</v>
      </c>
      <c r="H47" s="169">
        <v>48127</v>
      </c>
      <c r="I47" s="169"/>
      <c r="J47" s="169"/>
      <c r="K47" s="169"/>
      <c r="L47" s="174"/>
    </row>
    <row r="48" spans="1:12">
      <c r="A48" s="152">
        <f>IF($B48="","",COUNTA($B$32:$B48))</f>
        <v>17</v>
      </c>
      <c r="B48" s="167" t="s">
        <v>69</v>
      </c>
      <c r="C48" s="156" t="s">
        <v>65</v>
      </c>
      <c r="D48" s="165">
        <v>43186</v>
      </c>
      <c r="E48" s="166" t="s">
        <v>218</v>
      </c>
      <c r="F48" s="166" t="s">
        <v>219</v>
      </c>
      <c r="G48" s="168">
        <v>43620</v>
      </c>
      <c r="H48" s="169">
        <v>58299</v>
      </c>
      <c r="I48" s="169"/>
      <c r="J48" s="169"/>
      <c r="K48" s="169"/>
      <c r="L48" s="174"/>
    </row>
    <row r="49" spans="1:12">
      <c r="A49" s="152">
        <f>IF($B49="","",COUNTA($B$32:$B49))</f>
        <v>18</v>
      </c>
      <c r="B49" s="167" t="s">
        <v>288</v>
      </c>
      <c r="C49" s="156" t="s">
        <v>300</v>
      </c>
      <c r="D49" s="165">
        <v>43271</v>
      </c>
      <c r="E49" s="166" t="s">
        <v>220</v>
      </c>
      <c r="F49" s="166" t="s">
        <v>221</v>
      </c>
      <c r="G49" s="168">
        <v>43771</v>
      </c>
      <c r="H49" s="169">
        <v>48823</v>
      </c>
      <c r="I49" s="169"/>
      <c r="J49" s="169"/>
      <c r="K49" s="169"/>
      <c r="L49" s="174"/>
    </row>
    <row r="50" spans="1:12">
      <c r="A50" s="152">
        <f>IF($B50="","",COUNTA($B$32:$B50))</f>
        <v>19</v>
      </c>
      <c r="B50" s="167" t="s">
        <v>289</v>
      </c>
      <c r="C50" s="156" t="s">
        <v>141</v>
      </c>
      <c r="D50" s="165">
        <v>43362</v>
      </c>
      <c r="E50" s="166" t="s">
        <v>222</v>
      </c>
      <c r="F50" s="166" t="s">
        <v>223</v>
      </c>
      <c r="G50" s="168">
        <v>43624</v>
      </c>
      <c r="H50" s="169">
        <v>45730</v>
      </c>
      <c r="I50" s="169"/>
      <c r="J50" s="169"/>
      <c r="K50" s="169"/>
      <c r="L50" s="174"/>
    </row>
    <row r="51" spans="1:12">
      <c r="A51" s="152">
        <f>IF($B51="","",COUNTA($B$32:$B51))</f>
        <v>20</v>
      </c>
      <c r="B51" s="167" t="s">
        <v>290</v>
      </c>
      <c r="C51" s="156" t="s">
        <v>300</v>
      </c>
      <c r="D51" s="165">
        <v>43368</v>
      </c>
      <c r="E51" s="166" t="s">
        <v>224</v>
      </c>
      <c r="F51" s="166" t="s">
        <v>225</v>
      </c>
      <c r="G51" s="168">
        <v>43795</v>
      </c>
      <c r="H51" s="169">
        <v>42649</v>
      </c>
      <c r="I51" s="169"/>
      <c r="J51" s="169"/>
      <c r="K51" s="169"/>
      <c r="L51" s="174"/>
    </row>
    <row r="52" spans="1:12">
      <c r="A52" s="152">
        <f>IF($B52="","",COUNTA($B$32:$B52))</f>
        <v>21</v>
      </c>
      <c r="B52" s="167" t="s">
        <v>291</v>
      </c>
      <c r="C52" s="156" t="s">
        <v>256</v>
      </c>
      <c r="D52" s="165">
        <v>43403</v>
      </c>
      <c r="E52" s="166" t="s">
        <v>226</v>
      </c>
      <c r="F52" s="166" t="s">
        <v>227</v>
      </c>
      <c r="G52" s="168">
        <v>43803</v>
      </c>
      <c r="H52" s="169">
        <v>59434</v>
      </c>
      <c r="I52" s="169"/>
      <c r="J52" s="169"/>
      <c r="K52" s="169"/>
      <c r="L52" s="174"/>
    </row>
    <row r="53" spans="1:12">
      <c r="A53" s="152">
        <f>IF($B53="","",COUNTA($B$32:$B53))</f>
        <v>22</v>
      </c>
      <c r="B53" s="232" t="s">
        <v>119</v>
      </c>
      <c r="C53" s="233" t="s">
        <v>256</v>
      </c>
      <c r="D53" s="234">
        <v>43416</v>
      </c>
      <c r="E53" s="235" t="s">
        <v>228</v>
      </c>
      <c r="F53" s="235" t="s">
        <v>229</v>
      </c>
      <c r="G53" s="236">
        <v>43803</v>
      </c>
      <c r="H53" s="202">
        <v>53169</v>
      </c>
      <c r="I53" s="202"/>
      <c r="J53" s="202"/>
      <c r="K53" s="169"/>
      <c r="L53" s="174"/>
    </row>
    <row r="54" spans="1:12">
      <c r="A54" s="152">
        <f>IF($B54="","",COUNTA($B$32:$B54))</f>
        <v>23</v>
      </c>
      <c r="B54" s="167" t="s">
        <v>120</v>
      </c>
      <c r="C54" s="156" t="s">
        <v>257</v>
      </c>
      <c r="D54" s="165">
        <v>43453</v>
      </c>
      <c r="E54" s="166" t="s">
        <v>230</v>
      </c>
      <c r="F54" s="166" t="s">
        <v>231</v>
      </c>
      <c r="G54" s="237">
        <v>43624</v>
      </c>
      <c r="H54" s="238">
        <v>40022</v>
      </c>
      <c r="I54" s="238"/>
      <c r="J54" s="238"/>
      <c r="K54" s="238"/>
    </row>
    <row r="55" spans="1:12">
      <c r="A55" s="152">
        <f>IF($B55="","",COUNTA($B$32:$B55))</f>
        <v>24</v>
      </c>
      <c r="B55" s="167" t="s">
        <v>121</v>
      </c>
      <c r="C55" s="156" t="s">
        <v>257</v>
      </c>
      <c r="D55" s="165">
        <v>43453</v>
      </c>
      <c r="E55" s="166" t="s">
        <v>232</v>
      </c>
      <c r="F55" s="166" t="s">
        <v>233</v>
      </c>
      <c r="G55" s="237">
        <v>43624</v>
      </c>
      <c r="H55" s="238">
        <v>39653</v>
      </c>
      <c r="I55" s="238"/>
      <c r="J55" s="238"/>
      <c r="K55" s="238"/>
    </row>
    <row r="56" spans="1:12">
      <c r="A56" s="152">
        <f>IF($B56="","",COUNTA($B$32:$B56))</f>
        <v>25</v>
      </c>
      <c r="B56" s="167" t="s">
        <v>122</v>
      </c>
      <c r="C56" s="156" t="s">
        <v>142</v>
      </c>
      <c r="D56" s="165">
        <v>43426</v>
      </c>
      <c r="E56" s="166" t="s">
        <v>234</v>
      </c>
      <c r="F56" s="166" t="s">
        <v>235</v>
      </c>
      <c r="G56" s="237">
        <v>43792</v>
      </c>
      <c r="H56" s="238">
        <v>61935</v>
      </c>
      <c r="I56" s="238"/>
      <c r="J56" s="238"/>
      <c r="K56" s="238"/>
    </row>
    <row r="57" spans="1:12">
      <c r="A57" s="152">
        <f>IF($B57="","",COUNTA($B$32:$B57))</f>
        <v>26</v>
      </c>
      <c r="B57" s="167" t="s">
        <v>123</v>
      </c>
      <c r="C57" s="156" t="s">
        <v>270</v>
      </c>
      <c r="D57" s="165">
        <v>43426</v>
      </c>
      <c r="E57" s="166" t="s">
        <v>236</v>
      </c>
      <c r="F57" s="166" t="s">
        <v>237</v>
      </c>
      <c r="G57" s="237">
        <v>43792</v>
      </c>
      <c r="H57" s="238">
        <v>68143</v>
      </c>
      <c r="I57" s="238"/>
      <c r="J57" s="238"/>
      <c r="K57" s="238"/>
    </row>
    <row r="58" spans="1:12">
      <c r="A58" s="152">
        <f>IF($B58="","",COUNTA($B$32:$B58))</f>
        <v>27</v>
      </c>
      <c r="B58" s="167" t="s">
        <v>292</v>
      </c>
      <c r="C58" s="156" t="s">
        <v>87</v>
      </c>
      <c r="D58" s="165">
        <v>43442</v>
      </c>
      <c r="E58" s="166" t="s">
        <v>238</v>
      </c>
      <c r="F58" s="166" t="s">
        <v>239</v>
      </c>
      <c r="G58" s="237">
        <v>43792</v>
      </c>
      <c r="H58" s="238">
        <v>46919</v>
      </c>
      <c r="I58" s="238"/>
      <c r="J58" s="238"/>
      <c r="K58" s="238"/>
    </row>
    <row r="59" spans="1:12">
      <c r="A59" s="152">
        <f>IF($B59="","",COUNTA($B$32:$B59))</f>
        <v>28</v>
      </c>
      <c r="B59" s="167" t="s">
        <v>293</v>
      </c>
      <c r="C59" s="156" t="s">
        <v>258</v>
      </c>
      <c r="D59" s="165">
        <v>43456</v>
      </c>
      <c r="E59" s="166" t="s">
        <v>240</v>
      </c>
      <c r="F59" s="166" t="s">
        <v>241</v>
      </c>
      <c r="G59" s="237">
        <v>43803</v>
      </c>
      <c r="H59" s="238">
        <v>5438</v>
      </c>
      <c r="I59" s="238"/>
      <c r="J59" s="238"/>
      <c r="K59" s="238"/>
    </row>
    <row r="60" spans="1:12">
      <c r="A60" s="152">
        <f>IF($B60="","",COUNTA($B$32:$B60))</f>
        <v>29</v>
      </c>
      <c r="B60" s="167" t="s">
        <v>298</v>
      </c>
      <c r="C60" s="156" t="s">
        <v>270</v>
      </c>
      <c r="D60" s="165">
        <v>43536</v>
      </c>
      <c r="E60" s="166" t="s">
        <v>242</v>
      </c>
      <c r="F60" s="166" t="s">
        <v>243</v>
      </c>
      <c r="G60" s="237">
        <v>43792</v>
      </c>
      <c r="H60" s="238">
        <v>44866</v>
      </c>
      <c r="I60" s="238"/>
      <c r="J60" s="238"/>
      <c r="K60" s="238"/>
    </row>
    <row r="61" spans="1:12">
      <c r="A61" s="152">
        <f>IF($B61="","",COUNTA($B$32:$B61))</f>
        <v>30</v>
      </c>
      <c r="B61" s="167" t="s">
        <v>299</v>
      </c>
      <c r="C61" s="156" t="s">
        <v>270</v>
      </c>
      <c r="D61" s="165">
        <v>43536</v>
      </c>
      <c r="E61" s="166" t="s">
        <v>244</v>
      </c>
      <c r="F61" s="166" t="s">
        <v>245</v>
      </c>
      <c r="G61" s="237">
        <v>43792</v>
      </c>
      <c r="H61" s="238">
        <v>47741</v>
      </c>
      <c r="I61" s="238"/>
      <c r="J61" s="238"/>
      <c r="K61" s="238"/>
    </row>
    <row r="62" spans="1:12" s="252" customFormat="1">
      <c r="B62" s="264"/>
      <c r="C62" s="265" t="s">
        <v>305</v>
      </c>
      <c r="D62" s="266"/>
      <c r="E62" s="265"/>
      <c r="F62" s="265"/>
      <c r="G62" s="267"/>
      <c r="H62" s="268"/>
      <c r="I62" s="268"/>
      <c r="J62" s="269"/>
      <c r="K62" s="263"/>
      <c r="L62" s="262"/>
    </row>
  </sheetData>
  <autoFilter ref="B9:L47"/>
  <mergeCells count="7">
    <mergeCell ref="K8:K9"/>
    <mergeCell ref="B8:B9"/>
    <mergeCell ref="C8:C9"/>
    <mergeCell ref="D8:D9"/>
    <mergeCell ref="E8:E9"/>
    <mergeCell ref="F8:F9"/>
    <mergeCell ref="G8:J8"/>
  </mergeCells>
  <printOptions horizontalCentered="1"/>
  <pageMargins left="0" right="0" top="0.35" bottom="0.49" header="0.15" footer="0.14000000000000001"/>
  <pageSetup paperSize="9" orientation="landscape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T129"/>
  <sheetViews>
    <sheetView showGridLines="0" tabSelected="1" zoomScale="90" zoomScaleNormal="90" workbookViewId="0">
      <pane xSplit="6" ySplit="6" topLeftCell="G51" activePane="bottomRight" state="frozen"/>
      <selection pane="topRight" activeCell="G1" sqref="G1"/>
      <selection pane="bottomLeft" activeCell="A7" sqref="A7"/>
      <selection pane="bottomRight" activeCell="M103" sqref="M103"/>
    </sheetView>
  </sheetViews>
  <sheetFormatPr defaultColWidth="9" defaultRowHeight="13.2"/>
  <cols>
    <col min="1" max="1" width="3.09765625" style="270" customWidth="1"/>
    <col min="2" max="2" width="3.19921875" style="416" customWidth="1"/>
    <col min="3" max="3" width="5.796875" style="417" customWidth="1"/>
    <col min="4" max="4" width="10.5" style="418" customWidth="1"/>
    <col min="5" max="5" width="9.8984375" style="419" customWidth="1"/>
    <col min="6" max="6" width="8.59765625" style="420" customWidth="1"/>
    <col min="7" max="7" width="7.796875" style="421" customWidth="1"/>
    <col min="8" max="8" width="4.5" style="420" customWidth="1"/>
    <col min="9" max="9" width="8.59765625" style="422" customWidth="1"/>
    <col min="10" max="10" width="8.19921875" style="404" customWidth="1"/>
    <col min="11" max="11" width="7.19921875" style="270" customWidth="1"/>
    <col min="12" max="12" width="6.59765625" style="423" customWidth="1"/>
    <col min="13" max="13" width="7.69921875" style="276" customWidth="1"/>
    <col min="14" max="14" width="9.796875" style="276" customWidth="1"/>
    <col min="15" max="15" width="3.59765625" style="270" hidden="1" customWidth="1"/>
    <col min="16" max="16" width="3.5" style="270" hidden="1" customWidth="1"/>
    <col min="17" max="17" width="8.09765625" style="404" customWidth="1"/>
    <col min="18" max="18" width="12.796875" style="270" customWidth="1"/>
    <col min="19" max="19" width="5.19921875" style="270" customWidth="1"/>
    <col min="20" max="20" width="2.59765625" style="270" customWidth="1"/>
    <col min="21" max="16384" width="9" style="270"/>
  </cols>
  <sheetData>
    <row r="1" spans="1:20" ht="9.6" customHeight="1"/>
    <row r="2" spans="1:20" s="424" customFormat="1" ht="22.8" customHeight="1">
      <c r="B2" s="425"/>
      <c r="C2" s="426" t="s">
        <v>350</v>
      </c>
      <c r="D2" s="427"/>
      <c r="E2" s="427"/>
      <c r="F2" s="426"/>
      <c r="G2" s="426"/>
      <c r="H2" s="428"/>
      <c r="I2" s="429"/>
      <c r="J2" s="430"/>
      <c r="L2" s="484"/>
      <c r="M2" s="485"/>
      <c r="N2" s="485"/>
      <c r="O2" s="431"/>
      <c r="Q2" s="430"/>
    </row>
    <row r="3" spans="1:20" s="432" customFormat="1" ht="13.8">
      <c r="B3" s="433"/>
      <c r="C3" s="434"/>
      <c r="D3" s="435"/>
      <c r="E3" s="436"/>
      <c r="F3" s="437"/>
      <c r="G3" s="438"/>
      <c r="H3" s="439"/>
      <c r="I3" s="433"/>
      <c r="J3" s="440"/>
      <c r="L3" s="441"/>
      <c r="M3" s="442"/>
      <c r="N3" s="442"/>
      <c r="Q3" s="440"/>
    </row>
    <row r="4" spans="1:20" ht="15.6" customHeight="1">
      <c r="B4" s="400"/>
      <c r="C4" s="400"/>
      <c r="D4" s="414"/>
      <c r="E4" s="414"/>
      <c r="F4" s="400"/>
      <c r="G4" s="403"/>
      <c r="H4" s="402"/>
      <c r="I4" s="401"/>
      <c r="L4" s="719" t="s">
        <v>264</v>
      </c>
      <c r="M4" s="720"/>
      <c r="N4" s="720"/>
      <c r="O4" s="721" t="s">
        <v>351</v>
      </c>
      <c r="P4" s="721"/>
    </row>
    <row r="5" spans="1:20" s="208" customFormat="1" ht="25.8" customHeight="1">
      <c r="A5" s="405" t="s">
        <v>352</v>
      </c>
      <c r="B5" s="406" t="s">
        <v>353</v>
      </c>
      <c r="C5" s="407" t="s">
        <v>101</v>
      </c>
      <c r="D5" s="408" t="s">
        <v>102</v>
      </c>
      <c r="E5" s="408" t="s">
        <v>143</v>
      </c>
      <c r="F5" s="407" t="s">
        <v>144</v>
      </c>
      <c r="G5" s="410" t="s">
        <v>355</v>
      </c>
      <c r="H5" s="409" t="s">
        <v>354</v>
      </c>
      <c r="I5" s="408" t="s">
        <v>708</v>
      </c>
      <c r="J5" s="412" t="s">
        <v>358</v>
      </c>
      <c r="K5" s="412" t="s">
        <v>359</v>
      </c>
      <c r="L5" s="411" t="s">
        <v>261</v>
      </c>
      <c r="M5" s="412" t="s">
        <v>262</v>
      </c>
      <c r="N5" s="412" t="s">
        <v>263</v>
      </c>
      <c r="O5" s="412" t="s">
        <v>356</v>
      </c>
      <c r="P5" s="412" t="s">
        <v>357</v>
      </c>
      <c r="Q5" s="412" t="s">
        <v>709</v>
      </c>
      <c r="R5" s="412" t="s">
        <v>710</v>
      </c>
      <c r="S5" s="412" t="s">
        <v>360</v>
      </c>
      <c r="T5" s="412" t="s">
        <v>54</v>
      </c>
    </row>
    <row r="6" spans="1:20" s="443" customFormat="1" ht="13.8">
      <c r="B6" s="444"/>
      <c r="C6" s="413">
        <v>1</v>
      </c>
      <c r="D6" s="415">
        <v>2</v>
      </c>
      <c r="E6" s="413">
        <v>3</v>
      </c>
      <c r="F6" s="415">
        <v>4</v>
      </c>
      <c r="G6" s="413">
        <v>5</v>
      </c>
      <c r="H6" s="415">
        <v>6</v>
      </c>
      <c r="I6" s="413">
        <v>7</v>
      </c>
      <c r="J6" s="415">
        <v>8</v>
      </c>
      <c r="K6" s="413">
        <v>9</v>
      </c>
      <c r="L6" s="415">
        <v>10</v>
      </c>
      <c r="M6" s="413">
        <v>11</v>
      </c>
      <c r="N6" s="415">
        <v>12</v>
      </c>
      <c r="O6" s="413">
        <v>13</v>
      </c>
      <c r="P6" s="415">
        <v>14</v>
      </c>
      <c r="Q6" s="413">
        <v>15</v>
      </c>
      <c r="R6" s="415">
        <v>16</v>
      </c>
      <c r="S6" s="413">
        <v>17</v>
      </c>
      <c r="T6" s="415">
        <v>18</v>
      </c>
    </row>
    <row r="7" spans="1:20" s="456" customFormat="1" ht="26.4">
      <c r="A7" s="445">
        <f>IF($E7="","",COUNTA($E$7:E7))</f>
        <v>1</v>
      </c>
      <c r="B7" s="446" t="str">
        <f>IF(DMKH[[#This Row],[SỐ KM]]="","x","")</f>
        <v/>
      </c>
      <c r="C7" s="670" t="s">
        <v>361</v>
      </c>
      <c r="D7" s="319" t="s">
        <v>65</v>
      </c>
      <c r="E7" s="447" t="s">
        <v>362</v>
      </c>
      <c r="F7" s="448" t="s">
        <v>363</v>
      </c>
      <c r="G7" s="449">
        <v>42610</v>
      </c>
      <c r="H7" s="450"/>
      <c r="I7" s="451" t="s">
        <v>364</v>
      </c>
      <c r="J7" s="452" t="s">
        <v>365</v>
      </c>
      <c r="K7" s="453" t="s">
        <v>366</v>
      </c>
      <c r="L7" s="454">
        <v>43258</v>
      </c>
      <c r="M7" s="455">
        <v>68520</v>
      </c>
      <c r="N7" s="455">
        <v>1500000</v>
      </c>
      <c r="O7" s="453">
        <f>--ISNUMBER(SEARCH($O$2,B7))</f>
        <v>0</v>
      </c>
      <c r="P7" s="453" t="str">
        <f>IF($O7=1,COUNTIF($O$7:$O7,1),"")</f>
        <v/>
      </c>
      <c r="Q7" s="452" t="s">
        <v>365</v>
      </c>
      <c r="R7" s="453" t="s">
        <v>366</v>
      </c>
      <c r="S7" s="453" t="s">
        <v>367</v>
      </c>
      <c r="T7" s="453"/>
    </row>
    <row r="8" spans="1:20" s="456" customFormat="1" ht="26.4">
      <c r="A8" s="445">
        <f>IF($E8="","",COUNTA($E$7:E8))</f>
        <v>2</v>
      </c>
      <c r="B8" s="446" t="str">
        <f>IF(DMKH[[#This Row],[SỐ KM]]="","x","")</f>
        <v/>
      </c>
      <c r="C8" s="670" t="s">
        <v>368</v>
      </c>
      <c r="D8" s="319" t="s">
        <v>369</v>
      </c>
      <c r="E8" s="447" t="s">
        <v>370</v>
      </c>
      <c r="F8" s="448" t="s">
        <v>371</v>
      </c>
      <c r="G8" s="449">
        <v>42604</v>
      </c>
      <c r="H8" s="450"/>
      <c r="I8" s="451" t="s">
        <v>372</v>
      </c>
      <c r="J8" s="452" t="s">
        <v>373</v>
      </c>
      <c r="K8" s="453" t="s">
        <v>374</v>
      </c>
      <c r="L8" s="454">
        <v>43277</v>
      </c>
      <c r="M8" s="455">
        <v>78895</v>
      </c>
      <c r="N8" s="455">
        <v>1500000</v>
      </c>
      <c r="O8" s="453">
        <f t="shared" ref="O8:O46" si="0">--ISNUMBER(SEARCH($O$2,B8))</f>
        <v>0</v>
      </c>
      <c r="P8" s="453" t="str">
        <f>IF($O8=1,COUNTIF($O$7:$O8,1),"")</f>
        <v/>
      </c>
      <c r="Q8" s="452" t="s">
        <v>373</v>
      </c>
      <c r="R8" s="453" t="s">
        <v>374</v>
      </c>
      <c r="S8" s="453" t="s">
        <v>375</v>
      </c>
      <c r="T8" s="453"/>
    </row>
    <row r="9" spans="1:20" s="456" customFormat="1" ht="26.4">
      <c r="A9" s="445">
        <f>IF($E9="","",COUNTA($E$7:E9))</f>
        <v>3</v>
      </c>
      <c r="B9" s="446" t="str">
        <f>IF(DMKH[[#This Row],[SỐ KM]]="","x","")</f>
        <v/>
      </c>
      <c r="C9" s="670" t="s">
        <v>376</v>
      </c>
      <c r="D9" s="319" t="s">
        <v>377</v>
      </c>
      <c r="E9" s="447" t="s">
        <v>378</v>
      </c>
      <c r="F9" s="448" t="s">
        <v>379</v>
      </c>
      <c r="G9" s="449">
        <v>42604</v>
      </c>
      <c r="H9" s="450"/>
      <c r="I9" s="451" t="s">
        <v>380</v>
      </c>
      <c r="J9" s="452" t="s">
        <v>381</v>
      </c>
      <c r="K9" s="453" t="s">
        <v>382</v>
      </c>
      <c r="L9" s="454">
        <v>43280</v>
      </c>
      <c r="M9" s="455">
        <v>45418</v>
      </c>
      <c r="N9" s="455">
        <v>1500000</v>
      </c>
      <c r="O9" s="453">
        <f t="shared" si="0"/>
        <v>0</v>
      </c>
      <c r="P9" s="453" t="str">
        <f>IF($O9=1,COUNTIF($O$7:$O9,1),"")</f>
        <v/>
      </c>
      <c r="Q9" s="452" t="s">
        <v>381</v>
      </c>
      <c r="R9" s="453" t="s">
        <v>382</v>
      </c>
      <c r="S9" s="453" t="s">
        <v>383</v>
      </c>
      <c r="T9" s="453"/>
    </row>
    <row r="10" spans="1:20" s="456" customFormat="1" ht="26.4">
      <c r="A10" s="445">
        <f>IF($E10="","",COUNTA($E$7:E10))</f>
        <v>4</v>
      </c>
      <c r="B10" s="446" t="str">
        <f>IF(DMKH[[#This Row],[SỐ KM]]="","x","")</f>
        <v/>
      </c>
      <c r="C10" s="670" t="s">
        <v>384</v>
      </c>
      <c r="D10" s="319" t="s">
        <v>385</v>
      </c>
      <c r="E10" s="447" t="s">
        <v>386</v>
      </c>
      <c r="F10" s="448" t="s">
        <v>387</v>
      </c>
      <c r="G10" s="449">
        <v>42640</v>
      </c>
      <c r="H10" s="450"/>
      <c r="I10" s="451" t="s">
        <v>388</v>
      </c>
      <c r="J10" s="452" t="s">
        <v>389</v>
      </c>
      <c r="K10" s="453" t="s">
        <v>390</v>
      </c>
      <c r="L10" s="454">
        <v>43280</v>
      </c>
      <c r="M10" s="455">
        <v>28483</v>
      </c>
      <c r="N10" s="455">
        <v>1500000</v>
      </c>
      <c r="O10" s="453">
        <f t="shared" si="0"/>
        <v>0</v>
      </c>
      <c r="P10" s="453" t="str">
        <f>IF($O10=1,COUNTIF($O$7:$O10,1),"")</f>
        <v/>
      </c>
      <c r="Q10" s="452" t="s">
        <v>389</v>
      </c>
      <c r="R10" s="453" t="s">
        <v>390</v>
      </c>
      <c r="S10" s="453" t="s">
        <v>391</v>
      </c>
      <c r="T10" s="453"/>
    </row>
    <row r="11" spans="1:20" s="456" customFormat="1" ht="26.4">
      <c r="A11" s="445">
        <f>IF($E11="","",COUNTA($E$7:E11))</f>
        <v>5</v>
      </c>
      <c r="B11" s="446" t="str">
        <f>IF(DMKH[[#This Row],[SỐ KM]]="","x","")</f>
        <v/>
      </c>
      <c r="C11" s="670" t="s">
        <v>392</v>
      </c>
      <c r="D11" s="319" t="s">
        <v>393</v>
      </c>
      <c r="E11" s="447" t="s">
        <v>394</v>
      </c>
      <c r="F11" s="448" t="s">
        <v>395</v>
      </c>
      <c r="G11" s="449">
        <v>42630</v>
      </c>
      <c r="H11" s="450"/>
      <c r="I11" s="451" t="s">
        <v>396</v>
      </c>
      <c r="J11" s="452" t="s">
        <v>397</v>
      </c>
      <c r="K11" s="453" t="s">
        <v>398</v>
      </c>
      <c r="L11" s="454">
        <v>43258</v>
      </c>
      <c r="M11" s="455">
        <v>73529</v>
      </c>
      <c r="N11" s="455">
        <v>1500000</v>
      </c>
      <c r="O11" s="453">
        <f t="shared" si="0"/>
        <v>0</v>
      </c>
      <c r="P11" s="453" t="str">
        <f>IF($O11=1,COUNTIF($O$7:$O11,1),"")</f>
        <v/>
      </c>
      <c r="Q11" s="452" t="s">
        <v>397</v>
      </c>
      <c r="R11" s="453" t="s">
        <v>398</v>
      </c>
      <c r="S11" s="453" t="s">
        <v>399</v>
      </c>
      <c r="T11" s="453"/>
    </row>
    <row r="12" spans="1:20" s="456" customFormat="1" ht="39.6">
      <c r="A12" s="445">
        <f>IF($E12="","",COUNTA($E$7:E12))</f>
        <v>6</v>
      </c>
      <c r="B12" s="446" t="str">
        <f>IF(DMKH[[#This Row],[SỐ KM]]="","x","")</f>
        <v/>
      </c>
      <c r="C12" s="670" t="s">
        <v>400</v>
      </c>
      <c r="D12" s="319" t="s">
        <v>401</v>
      </c>
      <c r="E12" s="447" t="s">
        <v>402</v>
      </c>
      <c r="F12" s="448" t="s">
        <v>403</v>
      </c>
      <c r="G12" s="449">
        <v>42619</v>
      </c>
      <c r="H12" s="450"/>
      <c r="I12" s="451" t="s">
        <v>404</v>
      </c>
      <c r="J12" s="452"/>
      <c r="K12" s="453"/>
      <c r="L12" s="454">
        <v>43279</v>
      </c>
      <c r="M12" s="455">
        <v>44697</v>
      </c>
      <c r="N12" s="455">
        <v>1500000</v>
      </c>
      <c r="O12" s="453">
        <f t="shared" si="0"/>
        <v>0</v>
      </c>
      <c r="P12" s="453" t="str">
        <f>IF($O12=1,COUNTIF($O$7:$O12,1),"")</f>
        <v/>
      </c>
      <c r="Q12" s="452"/>
      <c r="R12" s="453"/>
      <c r="S12" s="453" t="s">
        <v>405</v>
      </c>
      <c r="T12" s="453"/>
    </row>
    <row r="13" spans="1:20" s="456" customFormat="1" ht="39.6">
      <c r="A13" s="445">
        <f>IF($E13="","",COUNTA($E$7:E13))</f>
        <v>7</v>
      </c>
      <c r="B13" s="446" t="str">
        <f>IF(DMKH[[#This Row],[SỐ KM]]="","x","")</f>
        <v/>
      </c>
      <c r="C13" s="670" t="s">
        <v>406</v>
      </c>
      <c r="D13" s="319" t="s">
        <v>407</v>
      </c>
      <c r="E13" s="447" t="s">
        <v>408</v>
      </c>
      <c r="F13" s="448" t="s">
        <v>409</v>
      </c>
      <c r="G13" s="449">
        <v>42625</v>
      </c>
      <c r="H13" s="450"/>
      <c r="I13" s="451" t="s">
        <v>410</v>
      </c>
      <c r="J13" s="452"/>
      <c r="K13" s="453"/>
      <c r="L13" s="454">
        <v>43280</v>
      </c>
      <c r="M13" s="455">
        <v>16934</v>
      </c>
      <c r="N13" s="455">
        <v>1500000</v>
      </c>
      <c r="O13" s="453">
        <f t="shared" si="0"/>
        <v>0</v>
      </c>
      <c r="P13" s="453" t="str">
        <f>IF($O13=1,COUNTIF($O$7:$O13,1),"")</f>
        <v/>
      </c>
      <c r="Q13" s="452"/>
      <c r="R13" s="453"/>
      <c r="S13" s="453" t="s">
        <v>411</v>
      </c>
      <c r="T13" s="453"/>
    </row>
    <row r="14" spans="1:20" s="456" customFormat="1" ht="26.4">
      <c r="A14" s="445">
        <f>IF($E14="","",COUNTA($E$7:E14))</f>
        <v>8</v>
      </c>
      <c r="B14" s="446" t="str">
        <f>IF(DMKH[[#This Row],[SỐ KM]]="","x","")</f>
        <v/>
      </c>
      <c r="C14" s="670" t="s">
        <v>412</v>
      </c>
      <c r="D14" s="319" t="s">
        <v>413</v>
      </c>
      <c r="E14" s="447" t="s">
        <v>414</v>
      </c>
      <c r="F14" s="448" t="s">
        <v>415</v>
      </c>
      <c r="G14" s="449">
        <v>42695</v>
      </c>
      <c r="H14" s="450"/>
      <c r="I14" s="451" t="s">
        <v>416</v>
      </c>
      <c r="J14" s="452" t="s">
        <v>417</v>
      </c>
      <c r="K14" s="453" t="s">
        <v>418</v>
      </c>
      <c r="L14" s="454">
        <v>43278</v>
      </c>
      <c r="M14" s="455">
        <v>52715</v>
      </c>
      <c r="N14" s="455">
        <v>1500000</v>
      </c>
      <c r="O14" s="453">
        <f t="shared" si="0"/>
        <v>0</v>
      </c>
      <c r="P14" s="453" t="str">
        <f>IF($O14=1,COUNTIF($O$7:$O14,1),"")</f>
        <v/>
      </c>
      <c r="Q14" s="452" t="s">
        <v>417</v>
      </c>
      <c r="R14" s="453" t="s">
        <v>418</v>
      </c>
      <c r="S14" s="453" t="s">
        <v>411</v>
      </c>
      <c r="T14" s="453"/>
    </row>
    <row r="15" spans="1:20" s="456" customFormat="1" ht="26.4">
      <c r="A15" s="445">
        <f>IF($E15="","",COUNTA($E$7:E15))</f>
        <v>9</v>
      </c>
      <c r="B15" s="446" t="str">
        <f>IF(DMKH[[#This Row],[SỐ KM]]="","x","")</f>
        <v/>
      </c>
      <c r="C15" s="670" t="s">
        <v>419</v>
      </c>
      <c r="D15" s="319" t="s">
        <v>420</v>
      </c>
      <c r="E15" s="447" t="s">
        <v>421</v>
      </c>
      <c r="F15" s="448" t="s">
        <v>422</v>
      </c>
      <c r="G15" s="449">
        <v>42788</v>
      </c>
      <c r="H15" s="450"/>
      <c r="I15" s="451" t="s">
        <v>423</v>
      </c>
      <c r="J15" s="452" t="s">
        <v>424</v>
      </c>
      <c r="K15" s="453" t="s">
        <v>425</v>
      </c>
      <c r="L15" s="454">
        <v>43265</v>
      </c>
      <c r="M15" s="455">
        <v>51312</v>
      </c>
      <c r="N15" s="455">
        <v>1500000</v>
      </c>
      <c r="O15" s="453">
        <f t="shared" si="0"/>
        <v>0</v>
      </c>
      <c r="P15" s="453" t="str">
        <f>IF($O15=1,COUNTIF($O$7:$O15,1),"")</f>
        <v/>
      </c>
      <c r="Q15" s="452" t="s">
        <v>424</v>
      </c>
      <c r="R15" s="453" t="s">
        <v>425</v>
      </c>
      <c r="S15" s="453" t="s">
        <v>426</v>
      </c>
      <c r="T15" s="453"/>
    </row>
    <row r="16" spans="1:20" s="456" customFormat="1" ht="26.4">
      <c r="A16" s="445">
        <f>IF($E16="","",COUNTA($E$7:E16))</f>
        <v>10</v>
      </c>
      <c r="B16" s="446" t="str">
        <f>IF(DMKH[[#This Row],[SỐ KM]]="","x","")</f>
        <v/>
      </c>
      <c r="C16" s="670" t="s">
        <v>427</v>
      </c>
      <c r="D16" s="319" t="s">
        <v>420</v>
      </c>
      <c r="E16" s="447" t="s">
        <v>428</v>
      </c>
      <c r="F16" s="448" t="s">
        <v>429</v>
      </c>
      <c r="G16" s="449">
        <v>42788</v>
      </c>
      <c r="H16" s="450"/>
      <c r="I16" s="451" t="s">
        <v>423</v>
      </c>
      <c r="J16" s="452" t="s">
        <v>424</v>
      </c>
      <c r="K16" s="453" t="s">
        <v>425</v>
      </c>
      <c r="L16" s="454">
        <v>43265</v>
      </c>
      <c r="M16" s="455">
        <v>58466</v>
      </c>
      <c r="N16" s="455">
        <v>1500000</v>
      </c>
      <c r="O16" s="453">
        <f t="shared" si="0"/>
        <v>0</v>
      </c>
      <c r="P16" s="453" t="str">
        <f>IF($O16=1,COUNTIF($O$7:$O16,1),"")</f>
        <v/>
      </c>
      <c r="Q16" s="452" t="s">
        <v>424</v>
      </c>
      <c r="R16" s="453" t="s">
        <v>425</v>
      </c>
      <c r="S16" s="453" t="s">
        <v>426</v>
      </c>
      <c r="T16" s="453"/>
    </row>
    <row r="17" spans="1:20" s="456" customFormat="1" ht="26.4">
      <c r="A17" s="445">
        <f>IF($E17="","",COUNTA($E$7:E17))</f>
        <v>11</v>
      </c>
      <c r="B17" s="446" t="str">
        <f>IF(DMKH[[#This Row],[SỐ KM]]="","x","")</f>
        <v/>
      </c>
      <c r="C17" s="670" t="s">
        <v>430</v>
      </c>
      <c r="D17" s="319" t="s">
        <v>420</v>
      </c>
      <c r="E17" s="447" t="s">
        <v>431</v>
      </c>
      <c r="F17" s="448" t="s">
        <v>432</v>
      </c>
      <c r="G17" s="449">
        <v>42788</v>
      </c>
      <c r="H17" s="450"/>
      <c r="I17" s="451" t="s">
        <v>423</v>
      </c>
      <c r="J17" s="452" t="s">
        <v>424</v>
      </c>
      <c r="K17" s="453" t="s">
        <v>425</v>
      </c>
      <c r="L17" s="454">
        <v>43265</v>
      </c>
      <c r="M17" s="455">
        <v>55562</v>
      </c>
      <c r="N17" s="455">
        <v>1500000</v>
      </c>
      <c r="O17" s="453">
        <f t="shared" si="0"/>
        <v>0</v>
      </c>
      <c r="P17" s="453" t="str">
        <f>IF($O17=1,COUNTIF($O$7:$O17,1),"")</f>
        <v/>
      </c>
      <c r="Q17" s="452" t="s">
        <v>424</v>
      </c>
      <c r="R17" s="453" t="s">
        <v>425</v>
      </c>
      <c r="S17" s="453" t="s">
        <v>426</v>
      </c>
      <c r="T17" s="453"/>
    </row>
    <row r="18" spans="1:20" s="456" customFormat="1" ht="26.4">
      <c r="A18" s="445">
        <f>IF($E18="","",COUNTA($E$7:E18))</f>
        <v>12</v>
      </c>
      <c r="B18" s="446" t="str">
        <f>IF(DMKH[[#This Row],[SỐ KM]]="","x","")</f>
        <v/>
      </c>
      <c r="C18" s="670" t="s">
        <v>433</v>
      </c>
      <c r="D18" s="319" t="s">
        <v>124</v>
      </c>
      <c r="E18" s="447" t="s">
        <v>434</v>
      </c>
      <c r="F18" s="448" t="s">
        <v>435</v>
      </c>
      <c r="G18" s="449">
        <v>42747</v>
      </c>
      <c r="H18" s="450"/>
      <c r="I18" s="451" t="s">
        <v>436</v>
      </c>
      <c r="J18" s="452" t="s">
        <v>437</v>
      </c>
      <c r="K18" s="453" t="s">
        <v>438</v>
      </c>
      <c r="L18" s="454">
        <v>43258</v>
      </c>
      <c r="M18" s="455">
        <v>104662</v>
      </c>
      <c r="N18" s="455">
        <v>1500000</v>
      </c>
      <c r="O18" s="453">
        <f t="shared" si="0"/>
        <v>0</v>
      </c>
      <c r="P18" s="453" t="str">
        <f>IF($O18=1,COUNTIF($O$7:$O18,1),"")</f>
        <v/>
      </c>
      <c r="Q18" s="452" t="s">
        <v>437</v>
      </c>
      <c r="R18" s="453" t="s">
        <v>438</v>
      </c>
      <c r="S18" s="453" t="s">
        <v>367</v>
      </c>
      <c r="T18" s="453"/>
    </row>
    <row r="19" spans="1:20" s="456" customFormat="1" ht="26.4">
      <c r="A19" s="445">
        <f>IF($E19="","",COUNTA($E$7:E19))</f>
        <v>13</v>
      </c>
      <c r="B19" s="446" t="str">
        <f>IF(DMKH[[#This Row],[SỐ KM]]="","x","")</f>
        <v/>
      </c>
      <c r="C19" s="670" t="s">
        <v>439</v>
      </c>
      <c r="D19" s="319" t="s">
        <v>440</v>
      </c>
      <c r="E19" s="447" t="s">
        <v>441</v>
      </c>
      <c r="F19" s="448" t="s">
        <v>442</v>
      </c>
      <c r="G19" s="449">
        <v>42801</v>
      </c>
      <c r="H19" s="450"/>
      <c r="I19" s="451" t="s">
        <v>443</v>
      </c>
      <c r="J19" s="452" t="s">
        <v>444</v>
      </c>
      <c r="K19" s="453" t="s">
        <v>445</v>
      </c>
      <c r="L19" s="454">
        <v>43258</v>
      </c>
      <c r="M19" s="455">
        <v>60840</v>
      </c>
      <c r="N19" s="455">
        <v>1500000</v>
      </c>
      <c r="O19" s="453">
        <f t="shared" si="0"/>
        <v>0</v>
      </c>
      <c r="P19" s="453" t="str">
        <f>IF($O19=1,COUNTIF($O$7:$O19,1),"")</f>
        <v/>
      </c>
      <c r="Q19" s="452" t="s">
        <v>444</v>
      </c>
      <c r="R19" s="453" t="s">
        <v>445</v>
      </c>
      <c r="S19" s="453" t="s">
        <v>399</v>
      </c>
      <c r="T19" s="453"/>
    </row>
    <row r="20" spans="1:20" s="456" customFormat="1" ht="26.4">
      <c r="A20" s="445">
        <f>IF($E20="","",COUNTA($E$7:E20))</f>
        <v>14</v>
      </c>
      <c r="B20" s="446" t="str">
        <f>IF(DMKH[[#This Row],[SỐ KM]]="","x","")</f>
        <v/>
      </c>
      <c r="C20" s="670" t="s">
        <v>446</v>
      </c>
      <c r="D20" s="319" t="s">
        <v>447</v>
      </c>
      <c r="E20" s="447" t="s">
        <v>448</v>
      </c>
      <c r="F20" s="448" t="s">
        <v>449</v>
      </c>
      <c r="G20" s="449">
        <v>42810</v>
      </c>
      <c r="H20" s="450"/>
      <c r="I20" s="451" t="s">
        <v>450</v>
      </c>
      <c r="J20" s="452" t="s">
        <v>451</v>
      </c>
      <c r="K20" s="453" t="s">
        <v>452</v>
      </c>
      <c r="L20" s="454">
        <v>43259</v>
      </c>
      <c r="M20" s="455">
        <v>73986</v>
      </c>
      <c r="N20" s="455">
        <v>1500000</v>
      </c>
      <c r="O20" s="453">
        <f t="shared" si="0"/>
        <v>0</v>
      </c>
      <c r="P20" s="453" t="str">
        <f>IF($O20=1,COUNTIF($O$7:$O20,1),"")</f>
        <v/>
      </c>
      <c r="Q20" s="452" t="s">
        <v>451</v>
      </c>
      <c r="R20" s="453" t="s">
        <v>452</v>
      </c>
      <c r="S20" s="453" t="s">
        <v>375</v>
      </c>
      <c r="T20" s="453"/>
    </row>
    <row r="21" spans="1:20" s="456" customFormat="1" ht="26.4">
      <c r="A21" s="445">
        <f>IF($E21="","",COUNTA($E$7:E21))</f>
        <v>15</v>
      </c>
      <c r="B21" s="446" t="str">
        <f>IF(DMKH[[#This Row],[SỐ KM]]="","x","")</f>
        <v/>
      </c>
      <c r="C21" s="670" t="s">
        <v>453</v>
      </c>
      <c r="D21" s="319" t="s">
        <v>454</v>
      </c>
      <c r="E21" s="447" t="s">
        <v>455</v>
      </c>
      <c r="F21" s="448" t="s">
        <v>456</v>
      </c>
      <c r="G21" s="449">
        <v>42817</v>
      </c>
      <c r="H21" s="450"/>
      <c r="I21" s="451" t="s">
        <v>457</v>
      </c>
      <c r="J21" s="452" t="s">
        <v>458</v>
      </c>
      <c r="K21" s="453" t="s">
        <v>459</v>
      </c>
      <c r="L21" s="454">
        <v>43279</v>
      </c>
      <c r="M21" s="455">
        <v>21455</v>
      </c>
      <c r="N21" s="455">
        <v>1500000</v>
      </c>
      <c r="O21" s="453">
        <f t="shared" si="0"/>
        <v>0</v>
      </c>
      <c r="P21" s="453" t="str">
        <f>IF($O21=1,COUNTIF($O$7:$O21,1),"")</f>
        <v/>
      </c>
      <c r="Q21" s="452" t="s">
        <v>458</v>
      </c>
      <c r="R21" s="453" t="s">
        <v>459</v>
      </c>
      <c r="S21" s="453" t="s">
        <v>411</v>
      </c>
      <c r="T21" s="453"/>
    </row>
    <row r="22" spans="1:20" s="456" customFormat="1" ht="26.4">
      <c r="A22" s="445">
        <f>IF($E22="","",COUNTA($E$7:E22))</f>
        <v>16</v>
      </c>
      <c r="B22" s="446" t="str">
        <f>IF(DMKH[[#This Row],[SỐ KM]]="","x","")</f>
        <v/>
      </c>
      <c r="C22" s="670" t="s">
        <v>460</v>
      </c>
      <c r="D22" s="319" t="s">
        <v>461</v>
      </c>
      <c r="E22" s="447" t="s">
        <v>462</v>
      </c>
      <c r="F22" s="448" t="s">
        <v>463</v>
      </c>
      <c r="G22" s="449">
        <v>42825</v>
      </c>
      <c r="H22" s="450"/>
      <c r="I22" s="451" t="s">
        <v>464</v>
      </c>
      <c r="J22" s="452" t="s">
        <v>465</v>
      </c>
      <c r="K22" s="453" t="s">
        <v>466</v>
      </c>
      <c r="L22" s="454">
        <v>43258</v>
      </c>
      <c r="M22" s="455">
        <v>22310</v>
      </c>
      <c r="N22" s="455">
        <v>1500000</v>
      </c>
      <c r="O22" s="453">
        <f t="shared" si="0"/>
        <v>0</v>
      </c>
      <c r="P22" s="453" t="str">
        <f>IF($O22=1,COUNTIF($O$7:$O22,1),"")</f>
        <v/>
      </c>
      <c r="Q22" s="452" t="s">
        <v>465</v>
      </c>
      <c r="R22" s="453" t="s">
        <v>466</v>
      </c>
      <c r="S22" s="453" t="s">
        <v>399</v>
      </c>
      <c r="T22" s="453"/>
    </row>
    <row r="23" spans="1:20" s="456" customFormat="1" ht="26.4">
      <c r="A23" s="445">
        <f>IF($E23="","",COUNTA($E$7:E23))</f>
        <v>17</v>
      </c>
      <c r="B23" s="446" t="str">
        <f>IF(DMKH[[#This Row],[SỐ KM]]="","x","")</f>
        <v/>
      </c>
      <c r="C23" s="670" t="s">
        <v>467</v>
      </c>
      <c r="D23" s="319" t="s">
        <v>468</v>
      </c>
      <c r="E23" s="447" t="s">
        <v>469</v>
      </c>
      <c r="F23" s="448" t="s">
        <v>470</v>
      </c>
      <c r="G23" s="449">
        <v>42825</v>
      </c>
      <c r="H23" s="450"/>
      <c r="I23" s="451" t="s">
        <v>471</v>
      </c>
      <c r="J23" s="452" t="s">
        <v>472</v>
      </c>
      <c r="K23" s="453"/>
      <c r="L23" s="454">
        <v>43273</v>
      </c>
      <c r="M23" s="455">
        <v>62340</v>
      </c>
      <c r="N23" s="455">
        <v>1500000</v>
      </c>
      <c r="O23" s="453">
        <f t="shared" si="0"/>
        <v>0</v>
      </c>
      <c r="P23" s="453" t="str">
        <f>IF($O23=1,COUNTIF($O$7:$O23,1),"")</f>
        <v/>
      </c>
      <c r="Q23" s="452" t="s">
        <v>472</v>
      </c>
      <c r="R23" s="453"/>
      <c r="S23" s="453" t="s">
        <v>367</v>
      </c>
      <c r="T23" s="453"/>
    </row>
    <row r="24" spans="1:20" s="456" customFormat="1" ht="39.6">
      <c r="A24" s="445">
        <f>IF($E24="","",COUNTA($E$7:E24))</f>
        <v>18</v>
      </c>
      <c r="B24" s="446" t="str">
        <f>IF(DMKH[[#This Row],[SỐ KM]]="","x","")</f>
        <v/>
      </c>
      <c r="C24" s="670" t="s">
        <v>473</v>
      </c>
      <c r="D24" s="319" t="s">
        <v>474</v>
      </c>
      <c r="E24" s="447" t="s">
        <v>475</v>
      </c>
      <c r="F24" s="448" t="s">
        <v>476</v>
      </c>
      <c r="G24" s="449">
        <v>42842</v>
      </c>
      <c r="H24" s="450"/>
      <c r="I24" s="451" t="s">
        <v>477</v>
      </c>
      <c r="J24" s="452" t="s">
        <v>478</v>
      </c>
      <c r="K24" s="453" t="s">
        <v>479</v>
      </c>
      <c r="L24" s="454">
        <v>43277</v>
      </c>
      <c r="M24" s="455">
        <v>70339</v>
      </c>
      <c r="N24" s="455">
        <v>1500000</v>
      </c>
      <c r="O24" s="453">
        <f t="shared" si="0"/>
        <v>0</v>
      </c>
      <c r="P24" s="453" t="str">
        <f>IF($O24=1,COUNTIF($O$7:$O24,1),"")</f>
        <v/>
      </c>
      <c r="Q24" s="452" t="s">
        <v>478</v>
      </c>
      <c r="R24" s="453" t="s">
        <v>479</v>
      </c>
      <c r="S24" s="453" t="s">
        <v>411</v>
      </c>
      <c r="T24" s="453"/>
    </row>
    <row r="25" spans="1:20" s="456" customFormat="1" ht="39.6">
      <c r="A25" s="445">
        <f>IF($E25="","",COUNTA($E$7:E25))</f>
        <v>19</v>
      </c>
      <c r="B25" s="446" t="str">
        <f>IF(DMKH[[#This Row],[SỐ KM]]="","x","")</f>
        <v/>
      </c>
      <c r="C25" s="670" t="s">
        <v>480</v>
      </c>
      <c r="D25" s="319" t="s">
        <v>481</v>
      </c>
      <c r="E25" s="447" t="s">
        <v>482</v>
      </c>
      <c r="F25" s="448" t="s">
        <v>483</v>
      </c>
      <c r="G25" s="449">
        <v>42866</v>
      </c>
      <c r="H25" s="450"/>
      <c r="I25" s="451" t="s">
        <v>484</v>
      </c>
      <c r="J25" s="452" t="s">
        <v>485</v>
      </c>
      <c r="K25" s="453" t="s">
        <v>486</v>
      </c>
      <c r="L25" s="454">
        <v>43258</v>
      </c>
      <c r="M25" s="455">
        <v>10574</v>
      </c>
      <c r="N25" s="455">
        <v>1500000</v>
      </c>
      <c r="O25" s="453">
        <f t="shared" si="0"/>
        <v>0</v>
      </c>
      <c r="P25" s="453" t="str">
        <f>IF($O25=1,COUNTIF($O$7:$O25,1),"")</f>
        <v/>
      </c>
      <c r="Q25" s="452" t="s">
        <v>485</v>
      </c>
      <c r="R25" s="453" t="s">
        <v>486</v>
      </c>
      <c r="S25" s="453" t="s">
        <v>399</v>
      </c>
      <c r="T25" s="453"/>
    </row>
    <row r="26" spans="1:20" s="456" customFormat="1" ht="39.6">
      <c r="A26" s="445">
        <f>IF($E26="","",COUNTA($E$7:E26))</f>
        <v>20</v>
      </c>
      <c r="B26" s="446" t="str">
        <f>IF(DMKH[[#This Row],[SỐ KM]]="","x","")</f>
        <v/>
      </c>
      <c r="C26" s="670" t="s">
        <v>487</v>
      </c>
      <c r="D26" s="319" t="s">
        <v>481</v>
      </c>
      <c r="E26" s="447" t="s">
        <v>488</v>
      </c>
      <c r="F26" s="448" t="s">
        <v>489</v>
      </c>
      <c r="G26" s="449">
        <v>42866</v>
      </c>
      <c r="H26" s="450"/>
      <c r="I26" s="451" t="s">
        <v>484</v>
      </c>
      <c r="J26" s="452" t="s">
        <v>485</v>
      </c>
      <c r="K26" s="453" t="s">
        <v>486</v>
      </c>
      <c r="L26" s="454">
        <v>43258</v>
      </c>
      <c r="M26" s="455">
        <v>9720</v>
      </c>
      <c r="N26" s="455">
        <v>1500000</v>
      </c>
      <c r="O26" s="453">
        <f t="shared" si="0"/>
        <v>0</v>
      </c>
      <c r="P26" s="453" t="str">
        <f>IF($O26=1,COUNTIF($O$7:$O26,1),"")</f>
        <v/>
      </c>
      <c r="Q26" s="452" t="s">
        <v>485</v>
      </c>
      <c r="R26" s="453" t="s">
        <v>486</v>
      </c>
      <c r="S26" s="453" t="s">
        <v>399</v>
      </c>
      <c r="T26" s="453"/>
    </row>
    <row r="27" spans="1:20" s="456" customFormat="1" ht="39.6">
      <c r="A27" s="445">
        <f>IF($E27="","",COUNTA($E$7:E27))</f>
        <v>21</v>
      </c>
      <c r="B27" s="446" t="str">
        <f>IF(DMKH[[#This Row],[SỐ KM]]="","x","")</f>
        <v/>
      </c>
      <c r="C27" s="670" t="s">
        <v>490</v>
      </c>
      <c r="D27" s="319" t="s">
        <v>491</v>
      </c>
      <c r="E27" s="447" t="s">
        <v>492</v>
      </c>
      <c r="F27" s="448" t="s">
        <v>493</v>
      </c>
      <c r="G27" s="449">
        <v>42874</v>
      </c>
      <c r="H27" s="450"/>
      <c r="I27" s="451" t="s">
        <v>494</v>
      </c>
      <c r="J27" s="452" t="s">
        <v>495</v>
      </c>
      <c r="K27" s="453" t="s">
        <v>496</v>
      </c>
      <c r="L27" s="454">
        <v>43258</v>
      </c>
      <c r="M27" s="455">
        <v>14536</v>
      </c>
      <c r="N27" s="455">
        <v>1500000</v>
      </c>
      <c r="O27" s="453">
        <f t="shared" si="0"/>
        <v>0</v>
      </c>
      <c r="P27" s="453" t="str">
        <f>IF($O27=1,COUNTIF($O$7:$O27,1),"")</f>
        <v/>
      </c>
      <c r="Q27" s="452" t="s">
        <v>495</v>
      </c>
      <c r="R27" s="453" t="s">
        <v>496</v>
      </c>
      <c r="S27" s="453" t="s">
        <v>399</v>
      </c>
      <c r="T27" s="453"/>
    </row>
    <row r="28" spans="1:20" s="456" customFormat="1" ht="39.6">
      <c r="A28" s="445">
        <f>IF($E28="","",COUNTA($E$7:E28))</f>
        <v>22</v>
      </c>
      <c r="B28" s="446" t="str">
        <f>IF(DMKH[[#This Row],[SỐ KM]]="","x","")</f>
        <v/>
      </c>
      <c r="C28" s="670" t="s">
        <v>497</v>
      </c>
      <c r="D28" s="319" t="s">
        <v>491</v>
      </c>
      <c r="E28" s="447" t="s">
        <v>498</v>
      </c>
      <c r="F28" s="448" t="s">
        <v>499</v>
      </c>
      <c r="G28" s="449">
        <v>42874</v>
      </c>
      <c r="H28" s="450"/>
      <c r="I28" s="451" t="s">
        <v>494</v>
      </c>
      <c r="J28" s="452" t="s">
        <v>495</v>
      </c>
      <c r="K28" s="453" t="s">
        <v>496</v>
      </c>
      <c r="L28" s="454">
        <v>43258</v>
      </c>
      <c r="M28" s="455">
        <v>11650</v>
      </c>
      <c r="N28" s="455">
        <v>1500000</v>
      </c>
      <c r="O28" s="453">
        <f t="shared" si="0"/>
        <v>0</v>
      </c>
      <c r="P28" s="453" t="str">
        <f>IF($O28=1,COUNTIF($O$7:$O28,1),"")</f>
        <v/>
      </c>
      <c r="Q28" s="452" t="s">
        <v>495</v>
      </c>
      <c r="R28" s="453" t="s">
        <v>496</v>
      </c>
      <c r="S28" s="453" t="s">
        <v>399</v>
      </c>
      <c r="T28" s="453"/>
    </row>
    <row r="29" spans="1:20" s="456" customFormat="1" ht="26.4">
      <c r="A29" s="445">
        <f>IF($E29="","",COUNTA($E$7:E29))</f>
        <v>23</v>
      </c>
      <c r="B29" s="446" t="str">
        <f>IF(DMKH[[#This Row],[SỐ KM]]="","x","")</f>
        <v/>
      </c>
      <c r="C29" s="670" t="s">
        <v>500</v>
      </c>
      <c r="D29" s="319" t="s">
        <v>501</v>
      </c>
      <c r="E29" s="447" t="s">
        <v>502</v>
      </c>
      <c r="F29" s="448" t="s">
        <v>503</v>
      </c>
      <c r="G29" s="449">
        <v>42879</v>
      </c>
      <c r="H29" s="450"/>
      <c r="I29" s="451" t="s">
        <v>504</v>
      </c>
      <c r="J29" s="452" t="s">
        <v>505</v>
      </c>
      <c r="K29" s="453" t="s">
        <v>506</v>
      </c>
      <c r="L29" s="454">
        <v>43264</v>
      </c>
      <c r="M29" s="455">
        <v>28417</v>
      </c>
      <c r="N29" s="455">
        <v>1500000</v>
      </c>
      <c r="O29" s="453">
        <f t="shared" si="0"/>
        <v>0</v>
      </c>
      <c r="P29" s="453" t="str">
        <f>IF($O29=1,COUNTIF($O$7:$O29,1),"")</f>
        <v/>
      </c>
      <c r="Q29" s="452" t="s">
        <v>505</v>
      </c>
      <c r="R29" s="453" t="s">
        <v>506</v>
      </c>
      <c r="S29" s="453" t="s">
        <v>507</v>
      </c>
      <c r="T29" s="453"/>
    </row>
    <row r="30" spans="1:20" s="456" customFormat="1" ht="39.6">
      <c r="A30" s="445">
        <f>IF($E30="","",COUNTA($E$7:E30))</f>
        <v>24</v>
      </c>
      <c r="B30" s="446" t="str">
        <f>IF(DMKH[[#This Row],[SỐ KM]]="","x","")</f>
        <v/>
      </c>
      <c r="C30" s="670" t="s">
        <v>508</v>
      </c>
      <c r="D30" s="319" t="s">
        <v>509</v>
      </c>
      <c r="E30" s="447" t="s">
        <v>510</v>
      </c>
      <c r="F30" s="448" t="s">
        <v>511</v>
      </c>
      <c r="G30" s="449">
        <v>42878</v>
      </c>
      <c r="H30" s="450"/>
      <c r="I30" s="451" t="s">
        <v>512</v>
      </c>
      <c r="J30" s="452" t="s">
        <v>513</v>
      </c>
      <c r="K30" s="453" t="s">
        <v>514</v>
      </c>
      <c r="L30" s="454">
        <v>43273</v>
      </c>
      <c r="M30" s="455">
        <v>53582</v>
      </c>
      <c r="N30" s="455">
        <v>1500000</v>
      </c>
      <c r="O30" s="453">
        <f t="shared" si="0"/>
        <v>0</v>
      </c>
      <c r="P30" s="453" t="str">
        <f>IF($O30=1,COUNTIF($O$7:$O30,1),"")</f>
        <v/>
      </c>
      <c r="Q30" s="452" t="s">
        <v>513</v>
      </c>
      <c r="R30" s="453" t="s">
        <v>514</v>
      </c>
      <c r="S30" s="453" t="s">
        <v>411</v>
      </c>
      <c r="T30" s="453"/>
    </row>
    <row r="31" spans="1:20" s="456" customFormat="1" ht="52.8">
      <c r="A31" s="445">
        <f>IF($E31="","",COUNTA($E$7:E31))</f>
        <v>25</v>
      </c>
      <c r="B31" s="446" t="str">
        <f>IF(DMKH[[#This Row],[SỐ KM]]="","x","")</f>
        <v/>
      </c>
      <c r="C31" s="670" t="s">
        <v>515</v>
      </c>
      <c r="D31" s="319" t="s">
        <v>516</v>
      </c>
      <c r="E31" s="447" t="s">
        <v>517</v>
      </c>
      <c r="F31" s="448" t="s">
        <v>518</v>
      </c>
      <c r="G31" s="449">
        <v>42886</v>
      </c>
      <c r="H31" s="450"/>
      <c r="I31" s="451" t="s">
        <v>519</v>
      </c>
      <c r="J31" s="452" t="s">
        <v>520</v>
      </c>
      <c r="K31" s="453" t="s">
        <v>521</v>
      </c>
      <c r="L31" s="454">
        <v>43258</v>
      </c>
      <c r="M31" s="455">
        <v>45418</v>
      </c>
      <c r="N31" s="455">
        <v>1500000</v>
      </c>
      <c r="O31" s="453">
        <f t="shared" si="0"/>
        <v>0</v>
      </c>
      <c r="P31" s="453" t="str">
        <f>IF($O31=1,COUNTIF($O$7:$O31,1),"")</f>
        <v/>
      </c>
      <c r="Q31" s="452" t="s">
        <v>520</v>
      </c>
      <c r="R31" s="453" t="s">
        <v>521</v>
      </c>
      <c r="S31" s="453" t="s">
        <v>399</v>
      </c>
      <c r="T31" s="453"/>
    </row>
    <row r="32" spans="1:20" s="456" customFormat="1" ht="52.8">
      <c r="A32" s="445">
        <f>IF($E32="","",COUNTA($E$7:E32))</f>
        <v>26</v>
      </c>
      <c r="B32" s="446" t="str">
        <f>IF(DMKH[[#This Row],[SỐ KM]]="","x","")</f>
        <v/>
      </c>
      <c r="C32" s="670" t="s">
        <v>522</v>
      </c>
      <c r="D32" s="319" t="s">
        <v>516</v>
      </c>
      <c r="E32" s="447" t="s">
        <v>523</v>
      </c>
      <c r="F32" s="448" t="s">
        <v>524</v>
      </c>
      <c r="G32" s="449">
        <v>42901</v>
      </c>
      <c r="H32" s="450"/>
      <c r="I32" s="451" t="s">
        <v>525</v>
      </c>
      <c r="J32" s="452" t="s">
        <v>520</v>
      </c>
      <c r="K32" s="453" t="s">
        <v>521</v>
      </c>
      <c r="L32" s="454">
        <v>43258</v>
      </c>
      <c r="M32" s="455">
        <v>22534</v>
      </c>
      <c r="N32" s="455">
        <v>1500000</v>
      </c>
      <c r="O32" s="453">
        <f t="shared" si="0"/>
        <v>0</v>
      </c>
      <c r="P32" s="453" t="str">
        <f>IF($O32=1,COUNTIF($O$7:$O32,1),"")</f>
        <v/>
      </c>
      <c r="Q32" s="452" t="s">
        <v>520</v>
      </c>
      <c r="R32" s="453" t="s">
        <v>521</v>
      </c>
      <c r="S32" s="453" t="s">
        <v>399</v>
      </c>
      <c r="T32" s="453"/>
    </row>
    <row r="33" spans="1:20" s="456" customFormat="1" ht="26.4">
      <c r="A33" s="445">
        <f>IF($E33="","",COUNTA($E$7:E33))</f>
        <v>27</v>
      </c>
      <c r="B33" s="446" t="str">
        <f>IF(DMKH[[#This Row],[SỐ KM]]="","x","")</f>
        <v/>
      </c>
      <c r="C33" s="670" t="s">
        <v>526</v>
      </c>
      <c r="D33" s="319" t="s">
        <v>527</v>
      </c>
      <c r="E33" s="447" t="s">
        <v>528</v>
      </c>
      <c r="F33" s="448" t="s">
        <v>529</v>
      </c>
      <c r="G33" s="449">
        <v>42915</v>
      </c>
      <c r="H33" s="450"/>
      <c r="I33" s="451" t="s">
        <v>530</v>
      </c>
      <c r="J33" s="452" t="s">
        <v>531</v>
      </c>
      <c r="K33" s="453" t="s">
        <v>532</v>
      </c>
      <c r="L33" s="454">
        <v>43279</v>
      </c>
      <c r="M33" s="455">
        <v>45407</v>
      </c>
      <c r="N33" s="455">
        <v>1500000</v>
      </c>
      <c r="O33" s="453">
        <f t="shared" si="0"/>
        <v>0</v>
      </c>
      <c r="P33" s="453" t="str">
        <f>IF($O33=1,COUNTIF($O$7:$O33,1),"")</f>
        <v/>
      </c>
      <c r="Q33" s="452" t="s">
        <v>531</v>
      </c>
      <c r="R33" s="453" t="s">
        <v>532</v>
      </c>
      <c r="S33" s="453" t="s">
        <v>411</v>
      </c>
      <c r="T33" s="453"/>
    </row>
    <row r="34" spans="1:20" s="456" customFormat="1" ht="26.4">
      <c r="A34" s="445">
        <f>IF($E34="","",COUNTA($E$7:E34))</f>
        <v>28</v>
      </c>
      <c r="B34" s="446" t="str">
        <f>IF(DMKH[[#This Row],[SỐ KM]]="","x","")</f>
        <v/>
      </c>
      <c r="C34" s="670" t="s">
        <v>533</v>
      </c>
      <c r="D34" s="319" t="s">
        <v>534</v>
      </c>
      <c r="E34" s="447" t="s">
        <v>535</v>
      </c>
      <c r="F34" s="448" t="s">
        <v>536</v>
      </c>
      <c r="G34" s="449">
        <v>42926</v>
      </c>
      <c r="H34" s="450"/>
      <c r="I34" s="451" t="s">
        <v>537</v>
      </c>
      <c r="J34" s="452" t="s">
        <v>538</v>
      </c>
      <c r="K34" s="453" t="s">
        <v>539</v>
      </c>
      <c r="L34" s="454">
        <v>43279</v>
      </c>
      <c r="M34" s="455">
        <v>52444</v>
      </c>
      <c r="N34" s="455">
        <v>1500000</v>
      </c>
      <c r="O34" s="453">
        <f t="shared" si="0"/>
        <v>0</v>
      </c>
      <c r="P34" s="453" t="str">
        <f>IF($O34=1,COUNTIF($O$7:$O34,1),"")</f>
        <v/>
      </c>
      <c r="Q34" s="452" t="s">
        <v>538</v>
      </c>
      <c r="R34" s="453" t="s">
        <v>539</v>
      </c>
      <c r="S34" s="453" t="s">
        <v>540</v>
      </c>
      <c r="T34" s="453"/>
    </row>
    <row r="35" spans="1:20" s="456" customFormat="1" ht="52.8">
      <c r="A35" s="445">
        <f>IF($E35="","",COUNTA($E$7:E35))</f>
        <v>29</v>
      </c>
      <c r="B35" s="446" t="str">
        <f>IF(DMKH[[#This Row],[SỐ KM]]="","x","")</f>
        <v/>
      </c>
      <c r="C35" s="670" t="s">
        <v>541</v>
      </c>
      <c r="D35" s="319" t="s">
        <v>542</v>
      </c>
      <c r="E35" s="447" t="s">
        <v>543</v>
      </c>
      <c r="F35" s="448" t="s">
        <v>544</v>
      </c>
      <c r="G35" s="449">
        <v>42927</v>
      </c>
      <c r="H35" s="450"/>
      <c r="I35" s="451" t="s">
        <v>545</v>
      </c>
      <c r="J35" s="452"/>
      <c r="K35" s="453"/>
      <c r="L35" s="454">
        <v>43279</v>
      </c>
      <c r="M35" s="455">
        <v>24969</v>
      </c>
      <c r="N35" s="455">
        <v>1500000</v>
      </c>
      <c r="O35" s="453">
        <f t="shared" si="0"/>
        <v>0</v>
      </c>
      <c r="P35" s="453" t="str">
        <f>IF($O35=1,COUNTIF($O$7:$O35,1),"")</f>
        <v/>
      </c>
      <c r="Q35" s="452"/>
      <c r="R35" s="453"/>
      <c r="S35" s="453" t="s">
        <v>546</v>
      </c>
      <c r="T35" s="453"/>
    </row>
    <row r="36" spans="1:20" s="456" customFormat="1" ht="26.4">
      <c r="A36" s="445">
        <f>IF($E36="","",COUNTA($E$7:E36))</f>
        <v>30</v>
      </c>
      <c r="B36" s="446" t="str">
        <f>IF(DMKH[[#This Row],[SỐ KM]]="","x","")</f>
        <v/>
      </c>
      <c r="C36" s="670" t="s">
        <v>547</v>
      </c>
      <c r="D36" s="319" t="s">
        <v>548</v>
      </c>
      <c r="E36" s="447" t="s">
        <v>549</v>
      </c>
      <c r="F36" s="448" t="s">
        <v>550</v>
      </c>
      <c r="G36" s="449">
        <v>42955</v>
      </c>
      <c r="H36" s="450"/>
      <c r="I36" s="451" t="s">
        <v>551</v>
      </c>
      <c r="J36" s="452" t="s">
        <v>552</v>
      </c>
      <c r="K36" s="453" t="s">
        <v>553</v>
      </c>
      <c r="L36" s="454">
        <v>43259</v>
      </c>
      <c r="M36" s="455">
        <v>46638</v>
      </c>
      <c r="N36" s="455">
        <v>1500000</v>
      </c>
      <c r="O36" s="453">
        <f t="shared" si="0"/>
        <v>0</v>
      </c>
      <c r="P36" s="453" t="str">
        <f>IF($O36=1,COUNTIF($O$7:$O36,1),"")</f>
        <v/>
      </c>
      <c r="Q36" s="452" t="s">
        <v>552</v>
      </c>
      <c r="R36" s="453" t="s">
        <v>553</v>
      </c>
      <c r="S36" s="453" t="s">
        <v>367</v>
      </c>
      <c r="T36" s="453"/>
    </row>
    <row r="37" spans="1:20" s="456" customFormat="1" ht="26.4">
      <c r="A37" s="445">
        <f>IF($E37="","",COUNTA($E$7:E37))</f>
        <v>31</v>
      </c>
      <c r="B37" s="446" t="str">
        <f>IF(DMKH[[#This Row],[SỐ KM]]="","x","")</f>
        <v/>
      </c>
      <c r="C37" s="670" t="s">
        <v>554</v>
      </c>
      <c r="D37" s="319" t="s">
        <v>555</v>
      </c>
      <c r="E37" s="447" t="s">
        <v>556</v>
      </c>
      <c r="F37" s="448" t="s">
        <v>557</v>
      </c>
      <c r="G37" s="449">
        <v>42964</v>
      </c>
      <c r="H37" s="450"/>
      <c r="I37" s="451" t="s">
        <v>558</v>
      </c>
      <c r="J37" s="452"/>
      <c r="K37" s="453"/>
      <c r="L37" s="454">
        <v>43280</v>
      </c>
      <c r="M37" s="455">
        <v>36645</v>
      </c>
      <c r="N37" s="455">
        <v>1500000</v>
      </c>
      <c r="O37" s="453">
        <f t="shared" si="0"/>
        <v>0</v>
      </c>
      <c r="P37" s="453" t="str">
        <f>IF($O37=1,COUNTIF($O$7:$O37,1),"")</f>
        <v/>
      </c>
      <c r="Q37" s="452"/>
      <c r="R37" s="453"/>
      <c r="S37" s="453"/>
      <c r="T37" s="453"/>
    </row>
    <row r="38" spans="1:20" s="468" customFormat="1" ht="26.4">
      <c r="A38" s="445">
        <f>IF($E38="","",COUNTA($E$7:E38))</f>
        <v>32</v>
      </c>
      <c r="B38" s="457" t="str">
        <f>IF(DMKH[[#This Row],[SỐ KM]]="","x","")</f>
        <v/>
      </c>
      <c r="C38" s="671" t="s">
        <v>559</v>
      </c>
      <c r="D38" s="458" t="s">
        <v>126</v>
      </c>
      <c r="E38" s="459" t="s">
        <v>146</v>
      </c>
      <c r="F38" s="460" t="s">
        <v>147</v>
      </c>
      <c r="G38" s="461">
        <v>43012</v>
      </c>
      <c r="H38" s="462"/>
      <c r="I38" s="463" t="s">
        <v>560</v>
      </c>
      <c r="J38" s="464" t="s">
        <v>561</v>
      </c>
      <c r="K38" s="465" t="s">
        <v>562</v>
      </c>
      <c r="L38" s="466">
        <v>43279</v>
      </c>
      <c r="M38" s="467">
        <v>56868</v>
      </c>
      <c r="N38" s="467">
        <v>1500000</v>
      </c>
      <c r="O38" s="453">
        <f t="shared" si="0"/>
        <v>0</v>
      </c>
      <c r="P38" s="453" t="str">
        <f>IF($O38=1,COUNTIF($O$7:$O38,1),"")</f>
        <v/>
      </c>
      <c r="Q38" s="464" t="s">
        <v>561</v>
      </c>
      <c r="R38" s="465" t="s">
        <v>562</v>
      </c>
      <c r="S38" s="465" t="s">
        <v>507</v>
      </c>
      <c r="T38" s="465"/>
    </row>
    <row r="39" spans="1:20" s="468" customFormat="1" ht="39.6">
      <c r="A39" s="445">
        <f>IF($E39="","",COUNTA($E$7:E39))</f>
        <v>33</v>
      </c>
      <c r="B39" s="457" t="str">
        <f>IF(DMKH[[#This Row],[SỐ KM]]="","x","")</f>
        <v/>
      </c>
      <c r="C39" s="671" t="s">
        <v>563</v>
      </c>
      <c r="D39" s="458" t="s">
        <v>127</v>
      </c>
      <c r="E39" s="459" t="s">
        <v>148</v>
      </c>
      <c r="F39" s="460" t="s">
        <v>149</v>
      </c>
      <c r="G39" s="461">
        <v>43033</v>
      </c>
      <c r="H39" s="462"/>
      <c r="I39" s="463" t="s">
        <v>564</v>
      </c>
      <c r="J39" s="464" t="s">
        <v>565</v>
      </c>
      <c r="K39" s="465" t="s">
        <v>566</v>
      </c>
      <c r="L39" s="466">
        <v>43278</v>
      </c>
      <c r="M39" s="467">
        <v>39088</v>
      </c>
      <c r="N39" s="467">
        <v>1500000</v>
      </c>
      <c r="O39" s="453">
        <f t="shared" si="0"/>
        <v>0</v>
      </c>
      <c r="P39" s="453" t="str">
        <f>IF($O39=1,COUNTIF($O$7:$O39,1),"")</f>
        <v/>
      </c>
      <c r="Q39" s="464" t="s">
        <v>565</v>
      </c>
      <c r="R39" s="465" t="s">
        <v>566</v>
      </c>
      <c r="S39" s="465" t="s">
        <v>375</v>
      </c>
      <c r="T39" s="465"/>
    </row>
    <row r="40" spans="1:20" s="468" customFormat="1" ht="26.4">
      <c r="A40" s="445">
        <f>IF($E40="","",COUNTA($E$7:E40))</f>
        <v>34</v>
      </c>
      <c r="B40" s="457" t="str">
        <f>IF(DMKH[[#This Row],[SỐ KM]]="","x","")</f>
        <v/>
      </c>
      <c r="C40" s="671" t="s">
        <v>567</v>
      </c>
      <c r="D40" s="458" t="s">
        <v>65</v>
      </c>
      <c r="E40" s="459" t="s">
        <v>150</v>
      </c>
      <c r="F40" s="460" t="s">
        <v>151</v>
      </c>
      <c r="G40" s="461">
        <v>43055</v>
      </c>
      <c r="H40" s="462"/>
      <c r="I40" s="463" t="s">
        <v>568</v>
      </c>
      <c r="J40" s="464" t="s">
        <v>365</v>
      </c>
      <c r="K40" s="465" t="s">
        <v>366</v>
      </c>
      <c r="L40" s="466">
        <v>43258</v>
      </c>
      <c r="M40" s="467">
        <v>33456</v>
      </c>
      <c r="N40" s="467">
        <v>1500000</v>
      </c>
      <c r="O40" s="453">
        <f t="shared" si="0"/>
        <v>0</v>
      </c>
      <c r="P40" s="453" t="str">
        <f>IF($O40=1,COUNTIF($O$7:$O40,1),"")</f>
        <v/>
      </c>
      <c r="Q40" s="464" t="s">
        <v>365</v>
      </c>
      <c r="R40" s="465" t="s">
        <v>366</v>
      </c>
      <c r="S40" s="465" t="s">
        <v>367</v>
      </c>
      <c r="T40" s="465"/>
    </row>
    <row r="41" spans="1:20" s="468" customFormat="1" ht="26.4">
      <c r="A41" s="445">
        <f>IF($E41="","",COUNTA($E$7:E41))</f>
        <v>35</v>
      </c>
      <c r="B41" s="457" t="str">
        <f>IF(DMKH[[#This Row],[SỐ KM]]="","x","")</f>
        <v/>
      </c>
      <c r="C41" s="671" t="s">
        <v>569</v>
      </c>
      <c r="D41" s="458" t="s">
        <v>125</v>
      </c>
      <c r="E41" s="459" t="s">
        <v>152</v>
      </c>
      <c r="F41" s="460" t="s">
        <v>153</v>
      </c>
      <c r="G41" s="461">
        <v>43063</v>
      </c>
      <c r="H41" s="462"/>
      <c r="I41" s="463" t="s">
        <v>570</v>
      </c>
      <c r="J41" s="464"/>
      <c r="K41" s="465"/>
      <c r="L41" s="466">
        <v>43259</v>
      </c>
      <c r="M41" s="467">
        <v>32008</v>
      </c>
      <c r="N41" s="467">
        <v>1500000</v>
      </c>
      <c r="O41" s="453">
        <f t="shared" si="0"/>
        <v>0</v>
      </c>
      <c r="P41" s="453" t="str">
        <f>IF($O41=1,COUNTIF($O$7:$O41,1),"")</f>
        <v/>
      </c>
      <c r="Q41" s="464"/>
      <c r="R41" s="465"/>
      <c r="S41" s="465" t="s">
        <v>411</v>
      </c>
      <c r="T41" s="465"/>
    </row>
    <row r="42" spans="1:20" s="468" customFormat="1" ht="26.4">
      <c r="A42" s="445">
        <f>IF($E42="","",COUNTA($E$7:E42))</f>
        <v>36</v>
      </c>
      <c r="B42" s="457" t="str">
        <f>IF(DMKH[[#This Row],[SỐ KM]]="","x","")</f>
        <v/>
      </c>
      <c r="C42" s="671" t="s">
        <v>571</v>
      </c>
      <c r="D42" s="458" t="s">
        <v>128</v>
      </c>
      <c r="E42" s="459" t="s">
        <v>154</v>
      </c>
      <c r="F42" s="460" t="s">
        <v>155</v>
      </c>
      <c r="G42" s="461">
        <v>43062</v>
      </c>
      <c r="H42" s="462"/>
      <c r="I42" s="463" t="s">
        <v>572</v>
      </c>
      <c r="J42" s="464" t="s">
        <v>573</v>
      </c>
      <c r="K42" s="465" t="s">
        <v>574</v>
      </c>
      <c r="L42" s="466">
        <v>43464</v>
      </c>
      <c r="M42" s="467">
        <v>14796</v>
      </c>
      <c r="N42" s="467">
        <v>1500000</v>
      </c>
      <c r="O42" s="453">
        <f t="shared" si="0"/>
        <v>0</v>
      </c>
      <c r="P42" s="453" t="str">
        <f>IF($O42=1,COUNTIF($O$7:$O42,1),"")</f>
        <v/>
      </c>
      <c r="Q42" s="464" t="s">
        <v>573</v>
      </c>
      <c r="R42" s="465" t="s">
        <v>574</v>
      </c>
      <c r="S42" s="465" t="s">
        <v>575</v>
      </c>
      <c r="T42" s="465"/>
    </row>
    <row r="43" spans="1:20" s="468" customFormat="1" ht="26.4">
      <c r="A43" s="445">
        <f>IF($E43="","",COUNTA($E$7:E43))</f>
        <v>37</v>
      </c>
      <c r="B43" s="457" t="str">
        <f>IF(DMKH[[#This Row],[SỐ KM]]="","x","")</f>
        <v/>
      </c>
      <c r="C43" s="671" t="s">
        <v>576</v>
      </c>
      <c r="D43" s="458" t="s">
        <v>128</v>
      </c>
      <c r="E43" s="459" t="s">
        <v>156</v>
      </c>
      <c r="F43" s="460" t="s">
        <v>157</v>
      </c>
      <c r="G43" s="461">
        <v>43062</v>
      </c>
      <c r="H43" s="462"/>
      <c r="I43" s="463" t="s">
        <v>572</v>
      </c>
      <c r="J43" s="464" t="s">
        <v>573</v>
      </c>
      <c r="K43" s="465" t="s">
        <v>574</v>
      </c>
      <c r="L43" s="466">
        <v>43464</v>
      </c>
      <c r="M43" s="467">
        <v>19094</v>
      </c>
      <c r="N43" s="467">
        <v>1500000</v>
      </c>
      <c r="O43" s="453">
        <f t="shared" si="0"/>
        <v>0</v>
      </c>
      <c r="P43" s="453" t="str">
        <f>IF($O43=1,COUNTIF($O$7:$O43,1),"")</f>
        <v/>
      </c>
      <c r="Q43" s="464" t="s">
        <v>573</v>
      </c>
      <c r="R43" s="465" t="s">
        <v>574</v>
      </c>
      <c r="S43" s="465" t="s">
        <v>575</v>
      </c>
      <c r="T43" s="465"/>
    </row>
    <row r="44" spans="1:20" s="468" customFormat="1" ht="26.4">
      <c r="A44" s="445">
        <f>IF($E44="","",COUNTA($E$7:E44))</f>
        <v>38</v>
      </c>
      <c r="B44" s="457" t="str">
        <f>IF(DMKH[[#This Row],[SỐ KM]]="","x","")</f>
        <v/>
      </c>
      <c r="C44" s="671" t="s">
        <v>577</v>
      </c>
      <c r="D44" s="458" t="s">
        <v>129</v>
      </c>
      <c r="E44" s="459" t="s">
        <v>158</v>
      </c>
      <c r="F44" s="460" t="s">
        <v>159</v>
      </c>
      <c r="G44" s="461">
        <v>43076</v>
      </c>
      <c r="H44" s="462"/>
      <c r="I44" s="463" t="s">
        <v>578</v>
      </c>
      <c r="J44" s="464"/>
      <c r="K44" s="465"/>
      <c r="L44" s="466">
        <v>43327</v>
      </c>
      <c r="M44" s="467">
        <v>32234</v>
      </c>
      <c r="N44" s="467">
        <v>1500000</v>
      </c>
      <c r="O44" s="453">
        <f t="shared" si="0"/>
        <v>0</v>
      </c>
      <c r="P44" s="453" t="str">
        <f>IF($O44=1,COUNTIF($O$7:$O44,1),"")</f>
        <v/>
      </c>
      <c r="Q44" s="464"/>
      <c r="R44" s="465"/>
      <c r="S44" s="465" t="s">
        <v>367</v>
      </c>
      <c r="T44" s="465"/>
    </row>
    <row r="45" spans="1:20" s="468" customFormat="1" ht="26.4">
      <c r="A45" s="445">
        <f>IF($E45="","",COUNTA($E$7:E45))</f>
        <v>39</v>
      </c>
      <c r="B45" s="457"/>
      <c r="C45" s="671" t="s">
        <v>579</v>
      </c>
      <c r="D45" s="458" t="s">
        <v>130</v>
      </c>
      <c r="E45" s="459" t="s">
        <v>160</v>
      </c>
      <c r="F45" s="460" t="s">
        <v>161</v>
      </c>
      <c r="G45" s="461">
        <v>43095</v>
      </c>
      <c r="H45" s="462"/>
      <c r="I45" s="463" t="s">
        <v>580</v>
      </c>
      <c r="J45" s="464" t="s">
        <v>581</v>
      </c>
      <c r="K45" s="465"/>
      <c r="L45" s="466">
        <v>43460</v>
      </c>
      <c r="M45" s="467"/>
      <c r="N45" s="467">
        <v>1500000</v>
      </c>
      <c r="O45" s="453">
        <f t="shared" si="0"/>
        <v>0</v>
      </c>
      <c r="P45" s="453" t="str">
        <f>IF($O45=1,COUNTIF($O$7:$O45,1),"")</f>
        <v/>
      </c>
      <c r="Q45" s="464" t="s">
        <v>581</v>
      </c>
      <c r="R45" s="465"/>
      <c r="S45" s="465"/>
      <c r="T45" s="465"/>
    </row>
    <row r="46" spans="1:20" s="468" customFormat="1" ht="26.4">
      <c r="A46" s="445">
        <f>IF($E46="","",COUNTA($E$7:E46))</f>
        <v>40</v>
      </c>
      <c r="B46" s="457" t="str">
        <f>IF(DMKH[[#This Row],[SỐ KM]]="","x","")</f>
        <v/>
      </c>
      <c r="C46" s="671" t="s">
        <v>582</v>
      </c>
      <c r="D46" s="458" t="s">
        <v>131</v>
      </c>
      <c r="E46" s="459" t="s">
        <v>162</v>
      </c>
      <c r="F46" s="460" t="s">
        <v>163</v>
      </c>
      <c r="G46" s="461">
        <v>43095</v>
      </c>
      <c r="H46" s="462"/>
      <c r="I46" s="463" t="s">
        <v>583</v>
      </c>
      <c r="J46" s="464" t="s">
        <v>584</v>
      </c>
      <c r="K46" s="465" t="s">
        <v>585</v>
      </c>
      <c r="L46" s="466">
        <v>43460</v>
      </c>
      <c r="M46" s="467">
        <v>6412</v>
      </c>
      <c r="N46" s="467">
        <v>1500000</v>
      </c>
      <c r="O46" s="453">
        <f t="shared" si="0"/>
        <v>0</v>
      </c>
      <c r="P46" s="453" t="str">
        <f>IF($O46=1,COUNTIF($O$7:$O46,1),"")</f>
        <v/>
      </c>
      <c r="Q46" s="464" t="s">
        <v>584</v>
      </c>
      <c r="R46" s="465" t="s">
        <v>585</v>
      </c>
      <c r="S46" s="465" t="s">
        <v>375</v>
      </c>
      <c r="T46" s="465"/>
    </row>
    <row r="47" spans="1:20" s="468" customFormat="1" ht="39.6">
      <c r="A47" s="468">
        <f>IF($E47="","",COUNTA($E$7:E47))</f>
        <v>41</v>
      </c>
      <c r="B47" s="446" t="str">
        <f>IF(DMKH[[#This Row],[SỐ KM]]="","x","")</f>
        <v>x</v>
      </c>
      <c r="C47" s="672" t="s">
        <v>280</v>
      </c>
      <c r="D47" s="482" t="s">
        <v>270</v>
      </c>
      <c r="E47" s="474" t="s">
        <v>272</v>
      </c>
      <c r="F47" s="475" t="s">
        <v>273</v>
      </c>
      <c r="G47" s="481">
        <v>43742</v>
      </c>
      <c r="H47" s="475"/>
      <c r="I47" s="483" t="s">
        <v>683</v>
      </c>
      <c r="J47" s="472" t="s">
        <v>588</v>
      </c>
      <c r="K47" s="465" t="s">
        <v>589</v>
      </c>
      <c r="L47" s="479"/>
      <c r="M47" s="480"/>
      <c r="N47" s="480"/>
      <c r="O47" s="453">
        <f t="shared" ref="O47:O78" si="1">--ISNUMBER(SEARCH($O$2,B47))</f>
        <v>1</v>
      </c>
      <c r="P47" s="453">
        <f>IF($O47=1,COUNTIF($O$7:$O47,1),"")</f>
        <v>1</v>
      </c>
      <c r="Q47" s="472" t="s">
        <v>588</v>
      </c>
      <c r="R47" s="465" t="s">
        <v>589</v>
      </c>
      <c r="S47" s="342" t="s">
        <v>375</v>
      </c>
      <c r="T47" s="342"/>
    </row>
    <row r="48" spans="1:20" ht="26.4">
      <c r="A48" s="445">
        <f>IF($E48="","",COUNTA($E$7:E48))</f>
        <v>42</v>
      </c>
      <c r="B48" s="457" t="str">
        <f>IF(DMKH[[#This Row],[SỐ KM]]="","x","")</f>
        <v/>
      </c>
      <c r="C48" s="671" t="s">
        <v>590</v>
      </c>
      <c r="D48" s="458" t="s">
        <v>125</v>
      </c>
      <c r="E48" s="459" t="s">
        <v>166</v>
      </c>
      <c r="F48" s="460" t="s">
        <v>167</v>
      </c>
      <c r="G48" s="461">
        <v>43119</v>
      </c>
      <c r="H48" s="462"/>
      <c r="I48" s="463" t="s">
        <v>591</v>
      </c>
      <c r="J48" s="464"/>
      <c r="K48" s="465"/>
      <c r="L48" s="466">
        <v>43328</v>
      </c>
      <c r="M48" s="467">
        <v>38861</v>
      </c>
      <c r="N48" s="467">
        <v>1500000</v>
      </c>
      <c r="O48" s="453">
        <f t="shared" si="1"/>
        <v>0</v>
      </c>
      <c r="P48" s="453" t="str">
        <f>IF($O48=1,COUNTIF($O$7:$O48,1),"")</f>
        <v/>
      </c>
      <c r="Q48" s="464"/>
      <c r="R48" s="465"/>
      <c r="S48" s="342" t="s">
        <v>411</v>
      </c>
      <c r="T48" s="342"/>
    </row>
    <row r="49" spans="1:20" ht="39.6">
      <c r="A49" s="445">
        <f>IF($E49="","",COUNTA($E$7:E49))</f>
        <v>43</v>
      </c>
      <c r="B49" s="457" t="str">
        <f>IF(DMKH[[#This Row],[SỐ KM]]="","x","")</f>
        <v/>
      </c>
      <c r="C49" s="671" t="s">
        <v>592</v>
      </c>
      <c r="D49" s="458" t="s">
        <v>132</v>
      </c>
      <c r="E49" s="459" t="s">
        <v>168</v>
      </c>
      <c r="F49" s="460" t="s">
        <v>169</v>
      </c>
      <c r="G49" s="461">
        <v>43125</v>
      </c>
      <c r="H49" s="462"/>
      <c r="I49" s="463" t="s">
        <v>593</v>
      </c>
      <c r="J49" s="464" t="s">
        <v>594</v>
      </c>
      <c r="K49" s="465" t="s">
        <v>595</v>
      </c>
      <c r="L49" s="466">
        <v>43448</v>
      </c>
      <c r="M49" s="467">
        <v>31843</v>
      </c>
      <c r="N49" s="467">
        <v>1500000</v>
      </c>
      <c r="O49" s="453">
        <f t="shared" si="1"/>
        <v>0</v>
      </c>
      <c r="P49" s="453" t="str">
        <f>IF($O49=1,COUNTIF($O$7:$O49,1),"")</f>
        <v/>
      </c>
      <c r="Q49" s="464" t="s">
        <v>594</v>
      </c>
      <c r="R49" s="465" t="s">
        <v>595</v>
      </c>
      <c r="S49" s="342" t="s">
        <v>411</v>
      </c>
      <c r="T49" s="342"/>
    </row>
    <row r="50" spans="1:20" ht="26.4">
      <c r="A50" s="445">
        <f>IF($E50="","",COUNTA($E$7:E50))</f>
        <v>44</v>
      </c>
      <c r="B50" s="457" t="str">
        <f>IF(DMKH[[#This Row],[SỐ KM]]="","x","")</f>
        <v/>
      </c>
      <c r="C50" s="671" t="s">
        <v>596</v>
      </c>
      <c r="D50" s="458" t="s">
        <v>133</v>
      </c>
      <c r="E50" s="459" t="s">
        <v>170</v>
      </c>
      <c r="F50" s="460" t="s">
        <v>171</v>
      </c>
      <c r="G50" s="461">
        <v>43162</v>
      </c>
      <c r="H50" s="462"/>
      <c r="I50" s="463" t="s">
        <v>597</v>
      </c>
      <c r="J50" s="469" t="s">
        <v>598</v>
      </c>
      <c r="K50" s="465"/>
      <c r="L50" s="466">
        <v>43326</v>
      </c>
      <c r="M50" s="467">
        <v>31765</v>
      </c>
      <c r="N50" s="467">
        <v>1500000</v>
      </c>
      <c r="O50" s="453">
        <f t="shared" si="1"/>
        <v>0</v>
      </c>
      <c r="P50" s="453" t="str">
        <f>IF($O50=1,COUNTIF($O$7:$O50,1),"")</f>
        <v/>
      </c>
      <c r="Q50" s="469" t="s">
        <v>598</v>
      </c>
      <c r="R50" s="465"/>
      <c r="S50" s="342" t="s">
        <v>367</v>
      </c>
      <c r="T50" s="342"/>
    </row>
    <row r="51" spans="1:20" ht="26.4">
      <c r="A51" s="445">
        <f>IF($E51="","",COUNTA($E$7:E51))</f>
        <v>45</v>
      </c>
      <c r="B51" s="457" t="str">
        <f>IF(DMKH[[#This Row],[SỐ KM]]="","x","")</f>
        <v/>
      </c>
      <c r="C51" s="671" t="s">
        <v>599</v>
      </c>
      <c r="D51" s="470" t="s">
        <v>92</v>
      </c>
      <c r="E51" s="459" t="s">
        <v>172</v>
      </c>
      <c r="F51" s="460" t="s">
        <v>173</v>
      </c>
      <c r="G51" s="461">
        <v>43167</v>
      </c>
      <c r="H51" s="462"/>
      <c r="I51" s="463" t="s">
        <v>600</v>
      </c>
      <c r="J51" s="464" t="s">
        <v>601</v>
      </c>
      <c r="K51" s="465" t="s">
        <v>602</v>
      </c>
      <c r="L51" s="466">
        <v>43448</v>
      </c>
      <c r="M51" s="467">
        <v>33819</v>
      </c>
      <c r="N51" s="467">
        <v>1500000</v>
      </c>
      <c r="O51" s="453">
        <f t="shared" si="1"/>
        <v>0</v>
      </c>
      <c r="P51" s="453" t="str">
        <f>IF($O51=1,COUNTIF($O$7:$O51,1),"")</f>
        <v/>
      </c>
      <c r="Q51" s="464" t="s">
        <v>601</v>
      </c>
      <c r="R51" s="465" t="s">
        <v>602</v>
      </c>
      <c r="S51" s="342" t="s">
        <v>411</v>
      </c>
      <c r="T51" s="342"/>
    </row>
    <row r="52" spans="1:20" ht="26.4">
      <c r="A52" s="445">
        <f>IF($E52="","",COUNTA($E$7:E52))</f>
        <v>46</v>
      </c>
      <c r="B52" s="457" t="str">
        <f>IF(DMKH[[#This Row],[SỐ KM]]="","x","")</f>
        <v/>
      </c>
      <c r="C52" s="671" t="s">
        <v>603</v>
      </c>
      <c r="D52" s="458" t="s">
        <v>65</v>
      </c>
      <c r="E52" s="459" t="s">
        <v>174</v>
      </c>
      <c r="F52" s="460" t="s">
        <v>175</v>
      </c>
      <c r="G52" s="461">
        <v>43186</v>
      </c>
      <c r="H52" s="462"/>
      <c r="I52" s="463" t="s">
        <v>604</v>
      </c>
      <c r="J52" s="464" t="s">
        <v>365</v>
      </c>
      <c r="K52" s="465" t="s">
        <v>366</v>
      </c>
      <c r="L52" s="466">
        <v>43441</v>
      </c>
      <c r="M52" s="467">
        <v>33103</v>
      </c>
      <c r="N52" s="467">
        <v>1500000</v>
      </c>
      <c r="O52" s="453">
        <f t="shared" si="1"/>
        <v>0</v>
      </c>
      <c r="P52" s="453" t="str">
        <f>IF($O52=1,COUNTIF($O$7:$O52,1),"")</f>
        <v/>
      </c>
      <c r="Q52" s="464" t="s">
        <v>365</v>
      </c>
      <c r="R52" s="465" t="s">
        <v>366</v>
      </c>
      <c r="S52" s="342" t="s">
        <v>367</v>
      </c>
      <c r="T52" s="342"/>
    </row>
    <row r="53" spans="1:20" ht="26.4">
      <c r="A53" s="445">
        <f>IF($E53="","",COUNTA($E$7:E53))</f>
        <v>47</v>
      </c>
      <c r="B53" s="457" t="str">
        <f>IF(DMKH[[#This Row],[SỐ KM]]="","x","")</f>
        <v/>
      </c>
      <c r="C53" s="671" t="s">
        <v>605</v>
      </c>
      <c r="D53" s="458" t="s">
        <v>65</v>
      </c>
      <c r="E53" s="459" t="s">
        <v>176</v>
      </c>
      <c r="F53" s="460" t="s">
        <v>177</v>
      </c>
      <c r="G53" s="461">
        <v>43186</v>
      </c>
      <c r="H53" s="462"/>
      <c r="I53" s="463" t="s">
        <v>604</v>
      </c>
      <c r="J53" s="464" t="s">
        <v>365</v>
      </c>
      <c r="K53" s="465" t="s">
        <v>366</v>
      </c>
      <c r="L53" s="466">
        <v>43441</v>
      </c>
      <c r="M53" s="467">
        <v>31137</v>
      </c>
      <c r="N53" s="467">
        <v>1500000</v>
      </c>
      <c r="O53" s="453">
        <f t="shared" si="1"/>
        <v>0</v>
      </c>
      <c r="P53" s="453" t="str">
        <f>IF($O53=1,COUNTIF($O$7:$O53,1),"")</f>
        <v/>
      </c>
      <c r="Q53" s="464" t="s">
        <v>365</v>
      </c>
      <c r="R53" s="465" t="s">
        <v>366</v>
      </c>
      <c r="S53" s="342" t="s">
        <v>367</v>
      </c>
      <c r="T53" s="342"/>
    </row>
    <row r="54" spans="1:20" ht="26.4">
      <c r="A54" s="445">
        <f>IF($E54="","",COUNTA($E$7:E54))</f>
        <v>48</v>
      </c>
      <c r="B54" s="457" t="str">
        <f>IF(DMKH[[#This Row],[SỐ KM]]="","x","")</f>
        <v/>
      </c>
      <c r="C54" s="671" t="s">
        <v>606</v>
      </c>
      <c r="D54" s="458" t="s">
        <v>135</v>
      </c>
      <c r="E54" s="459" t="s">
        <v>178</v>
      </c>
      <c r="F54" s="460" t="s">
        <v>179</v>
      </c>
      <c r="G54" s="461">
        <v>43179</v>
      </c>
      <c r="H54" s="462"/>
      <c r="I54" s="463" t="s">
        <v>607</v>
      </c>
      <c r="J54" s="464" t="s">
        <v>608</v>
      </c>
      <c r="K54" s="465" t="s">
        <v>609</v>
      </c>
      <c r="L54" s="466">
        <v>43445</v>
      </c>
      <c r="M54" s="467">
        <v>36857</v>
      </c>
      <c r="N54" s="467">
        <v>1500000</v>
      </c>
      <c r="O54" s="453">
        <f t="shared" si="1"/>
        <v>0</v>
      </c>
      <c r="P54" s="453" t="str">
        <f>IF($O54=1,COUNTIF($O$7:$O54,1),"")</f>
        <v/>
      </c>
      <c r="Q54" s="464" t="s">
        <v>608</v>
      </c>
      <c r="R54" s="465" t="s">
        <v>609</v>
      </c>
      <c r="S54" s="342" t="s">
        <v>375</v>
      </c>
      <c r="T54" s="342"/>
    </row>
    <row r="55" spans="1:20" ht="39.6">
      <c r="A55" s="445">
        <f>IF($E55="","",COUNTA($E$7:E55))</f>
        <v>49</v>
      </c>
      <c r="B55" s="457" t="str">
        <f>IF(DMKH[[#This Row],[SỐ KM]]="","x","")</f>
        <v/>
      </c>
      <c r="C55" s="671" t="s">
        <v>610</v>
      </c>
      <c r="D55" s="458" t="s">
        <v>136</v>
      </c>
      <c r="E55" s="459" t="s">
        <v>180</v>
      </c>
      <c r="F55" s="460" t="s">
        <v>181</v>
      </c>
      <c r="G55" s="461">
        <v>43178</v>
      </c>
      <c r="H55" s="462"/>
      <c r="I55" s="463" t="s">
        <v>611</v>
      </c>
      <c r="J55" s="464" t="s">
        <v>612</v>
      </c>
      <c r="K55" s="465" t="s">
        <v>613</v>
      </c>
      <c r="L55" s="466">
        <v>43448</v>
      </c>
      <c r="M55" s="467">
        <v>40361</v>
      </c>
      <c r="N55" s="467">
        <v>1500000</v>
      </c>
      <c r="O55" s="453">
        <f t="shared" si="1"/>
        <v>0</v>
      </c>
      <c r="P55" s="453" t="str">
        <f>IF($O55=1,COUNTIF($O$7:$O55,1),"")</f>
        <v/>
      </c>
      <c r="Q55" s="464" t="s">
        <v>612</v>
      </c>
      <c r="R55" s="465" t="s">
        <v>613</v>
      </c>
      <c r="S55" s="342" t="s">
        <v>367</v>
      </c>
      <c r="T55" s="342"/>
    </row>
    <row r="56" spans="1:20" ht="26.4">
      <c r="A56" s="445">
        <f>IF($E56="","",COUNTA($E$7:E56))</f>
        <v>50</v>
      </c>
      <c r="B56" s="457" t="str">
        <f>IF(DMKH[[#This Row],[SỐ KM]]="","x","")</f>
        <v/>
      </c>
      <c r="C56" s="671" t="s">
        <v>614</v>
      </c>
      <c r="D56" s="458" t="s">
        <v>124</v>
      </c>
      <c r="E56" s="459" t="s">
        <v>182</v>
      </c>
      <c r="F56" s="460" t="s">
        <v>183</v>
      </c>
      <c r="G56" s="461">
        <v>43185</v>
      </c>
      <c r="H56" s="462"/>
      <c r="I56" s="463" t="s">
        <v>615</v>
      </c>
      <c r="J56" s="464" t="s">
        <v>437</v>
      </c>
      <c r="K56" s="465" t="s">
        <v>616</v>
      </c>
      <c r="L56" s="466">
        <v>43441</v>
      </c>
      <c r="M56" s="467">
        <v>31563</v>
      </c>
      <c r="N56" s="467">
        <v>1500000</v>
      </c>
      <c r="O56" s="453">
        <f t="shared" si="1"/>
        <v>0</v>
      </c>
      <c r="P56" s="453" t="str">
        <f>IF($O56=1,COUNTIF($O$7:$O56,1),"")</f>
        <v/>
      </c>
      <c r="Q56" s="464" t="s">
        <v>437</v>
      </c>
      <c r="R56" s="465" t="s">
        <v>616</v>
      </c>
      <c r="S56" s="342" t="s">
        <v>367</v>
      </c>
      <c r="T56" s="342"/>
    </row>
    <row r="57" spans="1:20" ht="26.4">
      <c r="A57" s="445">
        <f>IF($E57="","",COUNTA($E$7:E57))</f>
        <v>51</v>
      </c>
      <c r="B57" s="457" t="str">
        <f>IF(DMKH[[#This Row],[SỐ KM]]="","x","")</f>
        <v/>
      </c>
      <c r="C57" s="671" t="s">
        <v>617</v>
      </c>
      <c r="D57" s="458" t="s">
        <v>137</v>
      </c>
      <c r="E57" s="459" t="s">
        <v>184</v>
      </c>
      <c r="F57" s="460" t="s">
        <v>185</v>
      </c>
      <c r="G57" s="461">
        <v>43204</v>
      </c>
      <c r="H57" s="462"/>
      <c r="I57" s="463" t="s">
        <v>618</v>
      </c>
      <c r="J57" s="464" t="s">
        <v>619</v>
      </c>
      <c r="K57" s="465" t="s">
        <v>620</v>
      </c>
      <c r="L57" s="466">
        <v>43448</v>
      </c>
      <c r="M57" s="467">
        <v>40155</v>
      </c>
      <c r="N57" s="467">
        <v>1500000</v>
      </c>
      <c r="O57" s="453">
        <f t="shared" si="1"/>
        <v>0</v>
      </c>
      <c r="P57" s="453" t="str">
        <f>IF($O57=1,COUNTIF($O$7:$O57,1),"")</f>
        <v/>
      </c>
      <c r="Q57" s="464" t="s">
        <v>619</v>
      </c>
      <c r="R57" s="465" t="s">
        <v>620</v>
      </c>
      <c r="S57" s="342" t="s">
        <v>367</v>
      </c>
      <c r="T57" s="342"/>
    </row>
    <row r="58" spans="1:20" ht="26.4">
      <c r="A58" s="445">
        <f>IF($E58="","",COUNTA($E$7:E58))</f>
        <v>52</v>
      </c>
      <c r="B58" s="457" t="str">
        <f>IF(DMKH[[#This Row],[SỐ KM]]="","x","")</f>
        <v/>
      </c>
      <c r="C58" s="671" t="s">
        <v>621</v>
      </c>
      <c r="D58" s="458" t="s">
        <v>138</v>
      </c>
      <c r="E58" s="459" t="s">
        <v>186</v>
      </c>
      <c r="F58" s="460" t="s">
        <v>187</v>
      </c>
      <c r="G58" s="461">
        <v>43234</v>
      </c>
      <c r="H58" s="462"/>
      <c r="I58" s="463" t="s">
        <v>622</v>
      </c>
      <c r="J58" s="464"/>
      <c r="K58" s="465"/>
      <c r="L58" s="466">
        <v>43615</v>
      </c>
      <c r="M58" s="467">
        <v>42277</v>
      </c>
      <c r="N58" s="467">
        <v>1500000</v>
      </c>
      <c r="O58" s="453">
        <f t="shared" si="1"/>
        <v>0</v>
      </c>
      <c r="P58" s="453" t="str">
        <f>IF($O58=1,COUNTIF($O$7:$O58,1),"")</f>
        <v/>
      </c>
      <c r="Q58" s="464"/>
      <c r="R58" s="465"/>
      <c r="S58" s="342" t="s">
        <v>411</v>
      </c>
      <c r="T58" s="342"/>
    </row>
    <row r="59" spans="1:20" ht="26.4">
      <c r="A59" s="445">
        <f>IF($E59="","",COUNTA($E$7:E59))</f>
        <v>53</v>
      </c>
      <c r="B59" s="457" t="str">
        <f>IF(DMKH[[#This Row],[SỐ KM]]="","x","")</f>
        <v/>
      </c>
      <c r="C59" s="671" t="s">
        <v>623</v>
      </c>
      <c r="D59" s="458" t="s">
        <v>138</v>
      </c>
      <c r="E59" s="459" t="s">
        <v>188</v>
      </c>
      <c r="F59" s="460" t="s">
        <v>189</v>
      </c>
      <c r="G59" s="461">
        <v>43234</v>
      </c>
      <c r="H59" s="462"/>
      <c r="I59" s="463" t="s">
        <v>622</v>
      </c>
      <c r="J59" s="464"/>
      <c r="K59" s="465"/>
      <c r="L59" s="466">
        <v>43615</v>
      </c>
      <c r="M59" s="467">
        <v>61552</v>
      </c>
      <c r="N59" s="467">
        <v>1500000</v>
      </c>
      <c r="O59" s="453">
        <f t="shared" si="1"/>
        <v>0</v>
      </c>
      <c r="P59" s="453" t="str">
        <f>IF($O59=1,COUNTIF($O$7:$O59,1),"")</f>
        <v/>
      </c>
      <c r="Q59" s="464"/>
      <c r="R59" s="465"/>
      <c r="S59" s="342" t="s">
        <v>411</v>
      </c>
      <c r="T59" s="342"/>
    </row>
    <row r="60" spans="1:20" ht="26.4">
      <c r="A60" s="445">
        <f>IF($E60="","",COUNTA($E$7:E60))</f>
        <v>54</v>
      </c>
      <c r="B60" s="457" t="str">
        <f>IF(DMKH[[#This Row],[SỐ KM]]="","x","")</f>
        <v/>
      </c>
      <c r="C60" s="671" t="s">
        <v>624</v>
      </c>
      <c r="D60" s="458" t="s">
        <v>138</v>
      </c>
      <c r="E60" s="459" t="s">
        <v>190</v>
      </c>
      <c r="F60" s="460" t="s">
        <v>191</v>
      </c>
      <c r="G60" s="461">
        <v>43234</v>
      </c>
      <c r="H60" s="462"/>
      <c r="I60" s="463" t="s">
        <v>622</v>
      </c>
      <c r="J60" s="464"/>
      <c r="K60" s="465"/>
      <c r="L60" s="466">
        <v>43615</v>
      </c>
      <c r="M60" s="467">
        <v>47367</v>
      </c>
      <c r="N60" s="467">
        <v>1500000</v>
      </c>
      <c r="O60" s="453">
        <f t="shared" si="1"/>
        <v>0</v>
      </c>
      <c r="P60" s="453" t="str">
        <f>IF($O60=1,COUNTIF($O$7:$O60,1),"")</f>
        <v/>
      </c>
      <c r="Q60" s="464"/>
      <c r="R60" s="465"/>
      <c r="S60" s="342" t="s">
        <v>411</v>
      </c>
      <c r="T60" s="342"/>
    </row>
    <row r="61" spans="1:20" ht="26.4">
      <c r="A61" s="445">
        <f>IF($E61="","",COUNTA($E$7:E61))</f>
        <v>55</v>
      </c>
      <c r="B61" s="457" t="str">
        <f>IF(DMKH[[#This Row],[SỐ KM]]="","x","")</f>
        <v/>
      </c>
      <c r="C61" s="671" t="s">
        <v>625</v>
      </c>
      <c r="D61" s="458" t="s">
        <v>138</v>
      </c>
      <c r="E61" s="459" t="s">
        <v>192</v>
      </c>
      <c r="F61" s="460" t="s">
        <v>193</v>
      </c>
      <c r="G61" s="461">
        <v>43234</v>
      </c>
      <c r="H61" s="462"/>
      <c r="I61" s="463" t="s">
        <v>622</v>
      </c>
      <c r="J61" s="464"/>
      <c r="K61" s="465"/>
      <c r="L61" s="466">
        <v>43615</v>
      </c>
      <c r="M61" s="467">
        <v>40150</v>
      </c>
      <c r="N61" s="467">
        <v>1500000</v>
      </c>
      <c r="O61" s="453">
        <f t="shared" si="1"/>
        <v>0</v>
      </c>
      <c r="P61" s="453" t="str">
        <f>IF($O61=1,COUNTIF($O$7:$O61,1),"")</f>
        <v/>
      </c>
      <c r="Q61" s="464"/>
      <c r="R61" s="465"/>
      <c r="S61" s="342" t="s">
        <v>411</v>
      </c>
      <c r="T61" s="342"/>
    </row>
    <row r="62" spans="1:20" ht="26.4">
      <c r="A62" s="445">
        <f>IF($E62="","",COUNTA($E$7:E62))</f>
        <v>56</v>
      </c>
      <c r="B62" s="457" t="str">
        <f>IF(DMKH[[#This Row],[SỐ KM]]="","x","")</f>
        <v/>
      </c>
      <c r="C62" s="671" t="s">
        <v>626</v>
      </c>
      <c r="D62" s="458" t="s">
        <v>138</v>
      </c>
      <c r="E62" s="459" t="s">
        <v>194</v>
      </c>
      <c r="F62" s="460" t="s">
        <v>195</v>
      </c>
      <c r="G62" s="461">
        <v>43234</v>
      </c>
      <c r="H62" s="462"/>
      <c r="I62" s="463" t="s">
        <v>622</v>
      </c>
      <c r="J62" s="464"/>
      <c r="K62" s="465"/>
      <c r="L62" s="466">
        <v>43615</v>
      </c>
      <c r="M62" s="467">
        <v>42509</v>
      </c>
      <c r="N62" s="467">
        <v>1500000</v>
      </c>
      <c r="O62" s="453">
        <f t="shared" si="1"/>
        <v>0</v>
      </c>
      <c r="P62" s="453" t="str">
        <f>IF($O62=1,COUNTIF($O$7:$O62,1),"")</f>
        <v/>
      </c>
      <c r="Q62" s="464"/>
      <c r="R62" s="465"/>
      <c r="S62" s="342" t="s">
        <v>411</v>
      </c>
      <c r="T62" s="342"/>
    </row>
    <row r="63" spans="1:20" ht="26.4">
      <c r="A63" s="445">
        <f>IF($E63="","",COUNTA($E$7:E63))</f>
        <v>57</v>
      </c>
      <c r="B63" s="457" t="str">
        <f>IF(DMKH[[#This Row],[SỐ KM]]="","x","")</f>
        <v/>
      </c>
      <c r="C63" s="671" t="s">
        <v>627</v>
      </c>
      <c r="D63" s="458" t="s">
        <v>138</v>
      </c>
      <c r="E63" s="459" t="s">
        <v>196</v>
      </c>
      <c r="F63" s="460" t="s">
        <v>197</v>
      </c>
      <c r="G63" s="461">
        <v>43234</v>
      </c>
      <c r="H63" s="462"/>
      <c r="I63" s="463" t="s">
        <v>622</v>
      </c>
      <c r="J63" s="464"/>
      <c r="K63" s="465"/>
      <c r="L63" s="466">
        <v>43615</v>
      </c>
      <c r="M63" s="467">
        <v>39716</v>
      </c>
      <c r="N63" s="467">
        <v>1500000</v>
      </c>
      <c r="O63" s="453">
        <f t="shared" si="1"/>
        <v>0</v>
      </c>
      <c r="P63" s="453" t="str">
        <f>IF($O63=1,COUNTIF($O$7:$O63,1),"")</f>
        <v/>
      </c>
      <c r="Q63" s="464"/>
      <c r="R63" s="465"/>
      <c r="S63" s="342" t="s">
        <v>411</v>
      </c>
      <c r="T63" s="342"/>
    </row>
    <row r="64" spans="1:20" ht="26.4">
      <c r="A64" s="445">
        <f>IF($E64="","",COUNTA($E$7:E64))</f>
        <v>58</v>
      </c>
      <c r="B64" s="457" t="str">
        <f>IF(DMKH[[#This Row],[SỐ KM]]="","x","")</f>
        <v/>
      </c>
      <c r="C64" s="671" t="s">
        <v>628</v>
      </c>
      <c r="D64" s="458" t="s">
        <v>138</v>
      </c>
      <c r="E64" s="459" t="s">
        <v>198</v>
      </c>
      <c r="F64" s="460" t="s">
        <v>199</v>
      </c>
      <c r="G64" s="461">
        <v>43237</v>
      </c>
      <c r="H64" s="462"/>
      <c r="I64" s="463" t="s">
        <v>629</v>
      </c>
      <c r="J64" s="464"/>
      <c r="K64" s="465"/>
      <c r="L64" s="466">
        <v>43615</v>
      </c>
      <c r="M64" s="467">
        <v>40340</v>
      </c>
      <c r="N64" s="467">
        <v>1500000</v>
      </c>
      <c r="O64" s="453">
        <f t="shared" si="1"/>
        <v>0</v>
      </c>
      <c r="P64" s="453" t="str">
        <f>IF($O64=1,COUNTIF($O$7:$O64,1),"")</f>
        <v/>
      </c>
      <c r="Q64" s="464"/>
      <c r="R64" s="465"/>
      <c r="S64" s="342" t="s">
        <v>411</v>
      </c>
      <c r="T64" s="342"/>
    </row>
    <row r="65" spans="1:20" ht="26.4">
      <c r="A65" s="445">
        <f>IF($E65="","",COUNTA($E$7:E65))</f>
        <v>59</v>
      </c>
      <c r="B65" s="457" t="str">
        <f>IF(DMKH[[#This Row],[SỐ KM]]="","x","")</f>
        <v/>
      </c>
      <c r="C65" s="671" t="s">
        <v>630</v>
      </c>
      <c r="D65" s="458" t="s">
        <v>138</v>
      </c>
      <c r="E65" s="459" t="s">
        <v>200</v>
      </c>
      <c r="F65" s="460" t="s">
        <v>201</v>
      </c>
      <c r="G65" s="461">
        <v>43237</v>
      </c>
      <c r="H65" s="462"/>
      <c r="I65" s="463" t="s">
        <v>629</v>
      </c>
      <c r="J65" s="464"/>
      <c r="K65" s="465"/>
      <c r="L65" s="466">
        <v>43615</v>
      </c>
      <c r="M65" s="467">
        <v>41797</v>
      </c>
      <c r="N65" s="467">
        <v>1500000</v>
      </c>
      <c r="O65" s="453">
        <f t="shared" si="1"/>
        <v>0</v>
      </c>
      <c r="P65" s="453" t="str">
        <f>IF($O65=1,COUNTIF($O$7:$O65,1),"")</f>
        <v/>
      </c>
      <c r="Q65" s="464"/>
      <c r="R65" s="465"/>
      <c r="S65" s="342" t="s">
        <v>411</v>
      </c>
      <c r="T65" s="342"/>
    </row>
    <row r="66" spans="1:20" ht="26.4">
      <c r="A66" s="445">
        <f>IF($E66="","",COUNTA($E$7:E66))</f>
        <v>60</v>
      </c>
      <c r="B66" s="457" t="str">
        <f>IF(DMKH[[#This Row],[SỐ KM]]="","x","")</f>
        <v/>
      </c>
      <c r="C66" s="671" t="s">
        <v>631</v>
      </c>
      <c r="D66" s="458" t="s">
        <v>138</v>
      </c>
      <c r="E66" s="459" t="s">
        <v>202</v>
      </c>
      <c r="F66" s="460" t="s">
        <v>203</v>
      </c>
      <c r="G66" s="461">
        <v>43237</v>
      </c>
      <c r="H66" s="462"/>
      <c r="I66" s="463" t="s">
        <v>629</v>
      </c>
      <c r="J66" s="464"/>
      <c r="K66" s="465"/>
      <c r="L66" s="466">
        <v>43615</v>
      </c>
      <c r="M66" s="467">
        <v>38247</v>
      </c>
      <c r="N66" s="467">
        <v>1500000</v>
      </c>
      <c r="O66" s="453">
        <f t="shared" si="1"/>
        <v>0</v>
      </c>
      <c r="P66" s="453" t="str">
        <f>IF($O66=1,COUNTIF($O$7:$O66,1),"")</f>
        <v/>
      </c>
      <c r="Q66" s="464"/>
      <c r="R66" s="465"/>
      <c r="S66" s="342" t="s">
        <v>411</v>
      </c>
      <c r="T66" s="342"/>
    </row>
    <row r="67" spans="1:20" ht="26.4">
      <c r="A67" s="445">
        <f>IF($E67="","",COUNTA($E$7:E67))</f>
        <v>61</v>
      </c>
      <c r="B67" s="457" t="str">
        <f>IF(DMKH[[#This Row],[SỐ KM]]="","x","")</f>
        <v/>
      </c>
      <c r="C67" s="671" t="s">
        <v>632</v>
      </c>
      <c r="D67" s="458" t="s">
        <v>138</v>
      </c>
      <c r="E67" s="459" t="s">
        <v>204</v>
      </c>
      <c r="F67" s="460" t="s">
        <v>205</v>
      </c>
      <c r="G67" s="461">
        <v>43237</v>
      </c>
      <c r="H67" s="462"/>
      <c r="I67" s="463" t="s">
        <v>629</v>
      </c>
      <c r="J67" s="464"/>
      <c r="K67" s="465"/>
      <c r="L67" s="466">
        <v>43615</v>
      </c>
      <c r="M67" s="467">
        <v>17322</v>
      </c>
      <c r="N67" s="467">
        <v>1500000</v>
      </c>
      <c r="O67" s="453">
        <f t="shared" si="1"/>
        <v>0</v>
      </c>
      <c r="P67" s="453" t="str">
        <f>IF($O67=1,COUNTIF($O$7:$O67,1),"")</f>
        <v/>
      </c>
      <c r="Q67" s="464"/>
      <c r="R67" s="465"/>
      <c r="S67" s="342" t="s">
        <v>411</v>
      </c>
      <c r="T67" s="342"/>
    </row>
    <row r="68" spans="1:20" ht="26.4">
      <c r="A68" s="445">
        <f>IF($E68="","",COUNTA($E$7:E68))</f>
        <v>62</v>
      </c>
      <c r="B68" s="457" t="str">
        <f>IF(DMKH[[#This Row],[SỐ KM]]="","x","")</f>
        <v/>
      </c>
      <c r="C68" s="671" t="s">
        <v>633</v>
      </c>
      <c r="D68" s="458" t="s">
        <v>138</v>
      </c>
      <c r="E68" s="459" t="s">
        <v>206</v>
      </c>
      <c r="F68" s="460" t="s">
        <v>207</v>
      </c>
      <c r="G68" s="461">
        <v>43237</v>
      </c>
      <c r="H68" s="462"/>
      <c r="I68" s="463" t="s">
        <v>629</v>
      </c>
      <c r="J68" s="464"/>
      <c r="K68" s="465"/>
      <c r="L68" s="466">
        <v>43615</v>
      </c>
      <c r="M68" s="467">
        <v>40345</v>
      </c>
      <c r="N68" s="467">
        <v>1500000</v>
      </c>
      <c r="O68" s="453">
        <f t="shared" si="1"/>
        <v>0</v>
      </c>
      <c r="P68" s="453" t="str">
        <f>IF($O68=1,COUNTIF($O$7:$O68,1),"")</f>
        <v/>
      </c>
      <c r="Q68" s="464"/>
      <c r="R68" s="465"/>
      <c r="S68" s="342" t="s">
        <v>411</v>
      </c>
      <c r="T68" s="342"/>
    </row>
    <row r="69" spans="1:20" ht="26.4">
      <c r="A69" s="445">
        <f>IF($E69="","",COUNTA($E$7:E69))</f>
        <v>63</v>
      </c>
      <c r="B69" s="457" t="str">
        <f>IF(DMKH[[#This Row],[SỐ KM]]="","x","")</f>
        <v/>
      </c>
      <c r="C69" s="671" t="s">
        <v>634</v>
      </c>
      <c r="D69" s="458" t="s">
        <v>138</v>
      </c>
      <c r="E69" s="459" t="s">
        <v>208</v>
      </c>
      <c r="F69" s="460" t="s">
        <v>209</v>
      </c>
      <c r="G69" s="461">
        <v>43237</v>
      </c>
      <c r="H69" s="462"/>
      <c r="I69" s="463" t="s">
        <v>629</v>
      </c>
      <c r="J69" s="464"/>
      <c r="K69" s="465"/>
      <c r="L69" s="466">
        <v>43615</v>
      </c>
      <c r="M69" s="467">
        <v>41395</v>
      </c>
      <c r="N69" s="467">
        <v>1500000</v>
      </c>
      <c r="O69" s="453">
        <f t="shared" si="1"/>
        <v>0</v>
      </c>
      <c r="P69" s="453" t="str">
        <f>IF($O69=1,COUNTIF($O$7:$O69,1),"")</f>
        <v/>
      </c>
      <c r="Q69" s="464"/>
      <c r="R69" s="465"/>
      <c r="S69" s="342" t="s">
        <v>411</v>
      </c>
      <c r="T69" s="342"/>
    </row>
    <row r="70" spans="1:20" ht="39.6">
      <c r="A70" s="445">
        <f>IF($E70="","",COUNTA($E$7:E70))</f>
        <v>64</v>
      </c>
      <c r="B70" s="457" t="str">
        <f>IF(DMKH[[#This Row],[SỐ KM]]="","x","")</f>
        <v/>
      </c>
      <c r="C70" s="671" t="s">
        <v>635</v>
      </c>
      <c r="D70" s="458" t="s">
        <v>300</v>
      </c>
      <c r="E70" s="459" t="s">
        <v>210</v>
      </c>
      <c r="F70" s="460" t="s">
        <v>211</v>
      </c>
      <c r="G70" s="461">
        <v>43234</v>
      </c>
      <c r="H70" s="462"/>
      <c r="I70" s="463" t="s">
        <v>636</v>
      </c>
      <c r="J70" s="464" t="s">
        <v>637</v>
      </c>
      <c r="K70" s="465" t="s">
        <v>638</v>
      </c>
      <c r="L70" s="466">
        <v>43498</v>
      </c>
      <c r="M70" s="467">
        <v>58355</v>
      </c>
      <c r="N70" s="467">
        <v>1500000</v>
      </c>
      <c r="O70" s="453">
        <f t="shared" si="1"/>
        <v>0</v>
      </c>
      <c r="P70" s="453" t="str">
        <f>IF($O70=1,COUNTIF($O$7:$O70,1),"")</f>
        <v/>
      </c>
      <c r="Q70" s="464" t="s">
        <v>637</v>
      </c>
      <c r="R70" s="465" t="s">
        <v>638</v>
      </c>
      <c r="S70" s="342" t="s">
        <v>399</v>
      </c>
      <c r="T70" s="342"/>
    </row>
    <row r="71" spans="1:20" ht="39.6">
      <c r="A71" s="445">
        <f>IF($E71="","",COUNTA($E$7:E71))</f>
        <v>65</v>
      </c>
      <c r="B71" s="457" t="str">
        <f>IF(DMKH[[#This Row],[SỐ KM]]="","x","")</f>
        <v/>
      </c>
      <c r="C71" s="671" t="s">
        <v>639</v>
      </c>
      <c r="D71" s="458" t="s">
        <v>139</v>
      </c>
      <c r="E71" s="459" t="s">
        <v>212</v>
      </c>
      <c r="F71" s="460" t="s">
        <v>213</v>
      </c>
      <c r="G71" s="461">
        <v>43234</v>
      </c>
      <c r="H71" s="462"/>
      <c r="I71" s="463" t="s">
        <v>640</v>
      </c>
      <c r="J71" s="464" t="s">
        <v>641</v>
      </c>
      <c r="K71" s="465" t="s">
        <v>642</v>
      </c>
      <c r="L71" s="466">
        <v>43792</v>
      </c>
      <c r="M71" s="467">
        <v>49778</v>
      </c>
      <c r="N71" s="467">
        <v>1500000</v>
      </c>
      <c r="O71" s="453">
        <f t="shared" si="1"/>
        <v>0</v>
      </c>
      <c r="P71" s="453" t="str">
        <f>IF($O71=1,COUNTIF($O$7:$O71,1),"")</f>
        <v/>
      </c>
      <c r="Q71" s="464" t="s">
        <v>641</v>
      </c>
      <c r="R71" s="465" t="s">
        <v>642</v>
      </c>
      <c r="S71" s="342" t="s">
        <v>507</v>
      </c>
      <c r="T71" s="342"/>
    </row>
    <row r="72" spans="1:20" ht="26.4">
      <c r="A72" s="445">
        <f>IF($E72="","",COUNTA($E$7:E72))</f>
        <v>66</v>
      </c>
      <c r="B72" s="457" t="str">
        <f>IF(DMKH[[#This Row],[SỐ KM]]="","x","")</f>
        <v/>
      </c>
      <c r="C72" s="671" t="s">
        <v>643</v>
      </c>
      <c r="D72" s="458" t="s">
        <v>140</v>
      </c>
      <c r="E72" s="459" t="s">
        <v>214</v>
      </c>
      <c r="F72" s="460" t="s">
        <v>215</v>
      </c>
      <c r="G72" s="461">
        <v>43243</v>
      </c>
      <c r="H72" s="462"/>
      <c r="I72" s="463" t="s">
        <v>644</v>
      </c>
      <c r="J72" s="464"/>
      <c r="K72" s="465" t="s">
        <v>645</v>
      </c>
      <c r="L72" s="466">
        <v>43620</v>
      </c>
      <c r="M72" s="467">
        <v>70413</v>
      </c>
      <c r="N72" s="467">
        <v>1500000</v>
      </c>
      <c r="O72" s="453">
        <f t="shared" si="1"/>
        <v>0</v>
      </c>
      <c r="P72" s="453" t="str">
        <f>IF($O72=1,COUNTIF($O$7:$O72,1),"")</f>
        <v/>
      </c>
      <c r="Q72" s="464"/>
      <c r="R72" s="465" t="s">
        <v>645</v>
      </c>
      <c r="S72" s="342" t="s">
        <v>367</v>
      </c>
      <c r="T72" s="342"/>
    </row>
    <row r="73" spans="1:20" ht="26.4">
      <c r="A73" s="445">
        <f>IF($E73="","",COUNTA($E$7:E73))</f>
        <v>67</v>
      </c>
      <c r="B73" s="457" t="str">
        <f>IF(DMKH[[#This Row],[SỐ KM]]="","x","")</f>
        <v/>
      </c>
      <c r="C73" s="671" t="s">
        <v>646</v>
      </c>
      <c r="D73" s="458" t="s">
        <v>85</v>
      </c>
      <c r="E73" s="459" t="s">
        <v>216</v>
      </c>
      <c r="F73" s="460" t="s">
        <v>217</v>
      </c>
      <c r="G73" s="461">
        <v>43243</v>
      </c>
      <c r="H73" s="462"/>
      <c r="I73" s="463" t="s">
        <v>647</v>
      </c>
      <c r="J73" s="464"/>
      <c r="K73" s="465"/>
      <c r="L73" s="466">
        <v>43620</v>
      </c>
      <c r="M73" s="467">
        <v>48127</v>
      </c>
      <c r="N73" s="467">
        <v>1500000</v>
      </c>
      <c r="O73" s="453">
        <f t="shared" si="1"/>
        <v>0</v>
      </c>
      <c r="P73" s="453" t="str">
        <f>IF($O73=1,COUNTIF($O$7:$O73,1),"")</f>
        <v/>
      </c>
      <c r="Q73" s="464"/>
      <c r="R73" s="465"/>
      <c r="S73" s="342"/>
      <c r="T73" s="342"/>
    </row>
    <row r="74" spans="1:20" ht="26.4">
      <c r="A74" s="445">
        <f>IF($E74="","",COUNTA($E$7:E74))</f>
        <v>68</v>
      </c>
      <c r="B74" s="457" t="str">
        <f>IF(DMKH[[#This Row],[SỐ KM]]="","x","")</f>
        <v/>
      </c>
      <c r="C74" s="671" t="s">
        <v>648</v>
      </c>
      <c r="D74" s="458" t="s">
        <v>65</v>
      </c>
      <c r="E74" s="459" t="s">
        <v>218</v>
      </c>
      <c r="F74" s="460" t="s">
        <v>219</v>
      </c>
      <c r="G74" s="461">
        <v>43186</v>
      </c>
      <c r="H74" s="462"/>
      <c r="I74" s="463" t="s">
        <v>649</v>
      </c>
      <c r="J74" s="464" t="s">
        <v>365</v>
      </c>
      <c r="K74" s="465" t="s">
        <v>366</v>
      </c>
      <c r="L74" s="466">
        <v>43620</v>
      </c>
      <c r="M74" s="467">
        <v>58299</v>
      </c>
      <c r="N74" s="467">
        <v>1500000</v>
      </c>
      <c r="O74" s="453">
        <f t="shared" si="1"/>
        <v>0</v>
      </c>
      <c r="P74" s="453" t="str">
        <f>IF($O74=1,COUNTIF($O$7:$O74,1),"")</f>
        <v/>
      </c>
      <c r="Q74" s="464" t="s">
        <v>365</v>
      </c>
      <c r="R74" s="465" t="s">
        <v>366</v>
      </c>
      <c r="S74" s="342" t="s">
        <v>367</v>
      </c>
      <c r="T74" s="342"/>
    </row>
    <row r="75" spans="1:20" ht="39.6">
      <c r="A75" s="445">
        <f>IF($E75="","",COUNTA($E$7:E75))</f>
        <v>69</v>
      </c>
      <c r="B75" s="457" t="str">
        <f>IF(DMKH[[#This Row],[SỐ KM]]="","x","")</f>
        <v/>
      </c>
      <c r="C75" s="671" t="s">
        <v>288</v>
      </c>
      <c r="D75" s="458" t="s">
        <v>300</v>
      </c>
      <c r="E75" s="459" t="s">
        <v>220</v>
      </c>
      <c r="F75" s="460" t="s">
        <v>221</v>
      </c>
      <c r="G75" s="461">
        <v>43271</v>
      </c>
      <c r="H75" s="462"/>
      <c r="I75" s="463" t="s">
        <v>650</v>
      </c>
      <c r="J75" s="464" t="s">
        <v>637</v>
      </c>
      <c r="K75" s="465" t="s">
        <v>638</v>
      </c>
      <c r="L75" s="466">
        <v>43771</v>
      </c>
      <c r="M75" s="467">
        <v>48823</v>
      </c>
      <c r="N75" s="467">
        <v>1500000</v>
      </c>
      <c r="O75" s="453">
        <f t="shared" si="1"/>
        <v>0</v>
      </c>
      <c r="P75" s="453" t="str">
        <f>IF($O75=1,COUNTIF($O$7:$O75,1),"")</f>
        <v/>
      </c>
      <c r="Q75" s="464" t="s">
        <v>637</v>
      </c>
      <c r="R75" s="465" t="s">
        <v>638</v>
      </c>
      <c r="S75" s="342" t="s">
        <v>391</v>
      </c>
      <c r="T75" s="342"/>
    </row>
    <row r="76" spans="1:20" ht="26.4">
      <c r="A76" s="445">
        <f>IF($E76="","",COUNTA($E$7:E76))</f>
        <v>70</v>
      </c>
      <c r="B76" s="457" t="str">
        <f>IF(DMKH[[#This Row],[SỐ KM]]="","x","")</f>
        <v/>
      </c>
      <c r="C76" s="671" t="s">
        <v>289</v>
      </c>
      <c r="D76" s="458" t="s">
        <v>141</v>
      </c>
      <c r="E76" s="459" t="s">
        <v>222</v>
      </c>
      <c r="F76" s="460" t="s">
        <v>223</v>
      </c>
      <c r="G76" s="461">
        <v>43362</v>
      </c>
      <c r="H76" s="462"/>
      <c r="I76" s="463" t="s">
        <v>651</v>
      </c>
      <c r="J76" s="464" t="s">
        <v>652</v>
      </c>
      <c r="K76" s="465" t="s">
        <v>653</v>
      </c>
      <c r="L76" s="466">
        <v>43624</v>
      </c>
      <c r="M76" s="467">
        <v>45730</v>
      </c>
      <c r="N76" s="467">
        <v>1500000</v>
      </c>
      <c r="O76" s="453">
        <f t="shared" si="1"/>
        <v>0</v>
      </c>
      <c r="P76" s="453" t="str">
        <f>IF($O76=1,COUNTIF($O$7:$O76,1),"")</f>
        <v/>
      </c>
      <c r="Q76" s="464" t="s">
        <v>652</v>
      </c>
      <c r="R76" s="465" t="s">
        <v>653</v>
      </c>
      <c r="S76" s="342" t="s">
        <v>399</v>
      </c>
      <c r="T76" s="342"/>
    </row>
    <row r="77" spans="1:20" ht="39.6">
      <c r="A77" s="445">
        <f>IF($E77="","",COUNTA($E$7:E77))</f>
        <v>71</v>
      </c>
      <c r="B77" s="457" t="str">
        <f>IF(DMKH[[#This Row],[SỐ KM]]="","x","")</f>
        <v/>
      </c>
      <c r="C77" s="671" t="s">
        <v>290</v>
      </c>
      <c r="D77" s="458" t="s">
        <v>300</v>
      </c>
      <c r="E77" s="459" t="s">
        <v>224</v>
      </c>
      <c r="F77" s="460" t="s">
        <v>225</v>
      </c>
      <c r="G77" s="461">
        <v>43368</v>
      </c>
      <c r="H77" s="462"/>
      <c r="I77" s="463" t="s">
        <v>654</v>
      </c>
      <c r="J77" s="464" t="s">
        <v>637</v>
      </c>
      <c r="K77" s="465" t="s">
        <v>638</v>
      </c>
      <c r="L77" s="466">
        <v>43795</v>
      </c>
      <c r="M77" s="467">
        <v>42649</v>
      </c>
      <c r="N77" s="467">
        <v>1500000</v>
      </c>
      <c r="O77" s="453">
        <f t="shared" si="1"/>
        <v>0</v>
      </c>
      <c r="P77" s="453" t="str">
        <f>IF($O77=1,COUNTIF($O$7:$O77,1),"")</f>
        <v/>
      </c>
      <c r="Q77" s="464" t="s">
        <v>637</v>
      </c>
      <c r="R77" s="465" t="s">
        <v>638</v>
      </c>
      <c r="S77" s="342" t="s">
        <v>391</v>
      </c>
      <c r="T77" s="342"/>
    </row>
    <row r="78" spans="1:20" ht="39.6">
      <c r="A78" s="445">
        <f>IF($E78="","",COUNTA($E$7:E78))</f>
        <v>72</v>
      </c>
      <c r="B78" s="457" t="str">
        <f>IF(DMKH[[#This Row],[SỐ KM]]="","x","")</f>
        <v/>
      </c>
      <c r="C78" s="671" t="s">
        <v>291</v>
      </c>
      <c r="D78" s="458" t="s">
        <v>256</v>
      </c>
      <c r="E78" s="459" t="s">
        <v>226</v>
      </c>
      <c r="F78" s="460" t="s">
        <v>227</v>
      </c>
      <c r="G78" s="461">
        <v>43403</v>
      </c>
      <c r="H78" s="462"/>
      <c r="I78" s="463" t="s">
        <v>655</v>
      </c>
      <c r="J78" s="464" t="s">
        <v>656</v>
      </c>
      <c r="K78" s="465" t="s">
        <v>657</v>
      </c>
      <c r="L78" s="466">
        <v>43803</v>
      </c>
      <c r="M78" s="467">
        <v>59434</v>
      </c>
      <c r="N78" s="467">
        <v>1500000</v>
      </c>
      <c r="O78" s="453">
        <f t="shared" si="1"/>
        <v>0</v>
      </c>
      <c r="P78" s="453" t="str">
        <f>IF($O78=1,COUNTIF($O$7:$O78,1),"")</f>
        <v/>
      </c>
      <c r="Q78" s="464" t="s">
        <v>656</v>
      </c>
      <c r="R78" s="465" t="s">
        <v>657</v>
      </c>
      <c r="S78" s="342" t="s">
        <v>411</v>
      </c>
      <c r="T78" s="342"/>
    </row>
    <row r="79" spans="1:20" ht="39.6">
      <c r="A79" s="445">
        <f>IF($E79="","",COUNTA($E$7:E79))</f>
        <v>73</v>
      </c>
      <c r="B79" s="457" t="str">
        <f>IF(DMKH[[#This Row],[SỐ KM]]="","x","")</f>
        <v/>
      </c>
      <c r="C79" s="671" t="s">
        <v>658</v>
      </c>
      <c r="D79" s="458" t="s">
        <v>256</v>
      </c>
      <c r="E79" s="459" t="s">
        <v>228</v>
      </c>
      <c r="F79" s="460" t="s">
        <v>229</v>
      </c>
      <c r="G79" s="461">
        <v>43416</v>
      </c>
      <c r="H79" s="462"/>
      <c r="I79" s="463" t="s">
        <v>659</v>
      </c>
      <c r="J79" s="464" t="s">
        <v>656</v>
      </c>
      <c r="K79" s="465" t="s">
        <v>657</v>
      </c>
      <c r="L79" s="466">
        <v>43803</v>
      </c>
      <c r="M79" s="467">
        <v>53169</v>
      </c>
      <c r="N79" s="467">
        <v>1500000</v>
      </c>
      <c r="O79" s="453">
        <f t="shared" ref="O79:O95" si="2">--ISNUMBER(SEARCH($O$2,B79))</f>
        <v>0</v>
      </c>
      <c r="P79" s="453" t="str">
        <f>IF($O79=1,COUNTIF($O$7:$O79,1),"")</f>
        <v/>
      </c>
      <c r="Q79" s="464" t="s">
        <v>656</v>
      </c>
      <c r="R79" s="465" t="s">
        <v>657</v>
      </c>
      <c r="S79" s="342" t="s">
        <v>411</v>
      </c>
      <c r="T79" s="342"/>
    </row>
    <row r="80" spans="1:20" ht="52.8">
      <c r="A80" s="445">
        <f>IF($E80="","",COUNTA($E$7:E80))</f>
        <v>74</v>
      </c>
      <c r="B80" s="457" t="str">
        <f>IF(DMKH[[#This Row],[SỐ KM]]="","x","")</f>
        <v/>
      </c>
      <c r="C80" s="671" t="s">
        <v>660</v>
      </c>
      <c r="D80" s="458" t="s">
        <v>257</v>
      </c>
      <c r="E80" s="459" t="s">
        <v>230</v>
      </c>
      <c r="F80" s="460" t="s">
        <v>231</v>
      </c>
      <c r="G80" s="461">
        <v>43453</v>
      </c>
      <c r="H80" s="462"/>
      <c r="I80" s="463" t="s">
        <v>661</v>
      </c>
      <c r="J80" s="464" t="s">
        <v>662</v>
      </c>
      <c r="K80" s="465" t="s">
        <v>663</v>
      </c>
      <c r="L80" s="466">
        <v>43624</v>
      </c>
      <c r="M80" s="467">
        <v>40022</v>
      </c>
      <c r="N80" s="467">
        <v>1500000</v>
      </c>
      <c r="O80" s="453">
        <f t="shared" si="2"/>
        <v>0</v>
      </c>
      <c r="P80" s="453" t="str">
        <f>IF($O80=1,COUNTIF($O$7:$O80,1),"")</f>
        <v/>
      </c>
      <c r="Q80" s="464" t="s">
        <v>662</v>
      </c>
      <c r="R80" s="465" t="s">
        <v>663</v>
      </c>
      <c r="S80" s="342" t="s">
        <v>540</v>
      </c>
      <c r="T80" s="342"/>
    </row>
    <row r="81" spans="1:20" ht="52.8">
      <c r="A81" s="445">
        <f>IF($E81="","",COUNTA($E$7:E81))</f>
        <v>75</v>
      </c>
      <c r="B81" s="457" t="str">
        <f>IF(DMKH[[#This Row],[SỐ KM]]="","x","")</f>
        <v/>
      </c>
      <c r="C81" s="671" t="s">
        <v>664</v>
      </c>
      <c r="D81" s="458" t="s">
        <v>257</v>
      </c>
      <c r="E81" s="459" t="s">
        <v>232</v>
      </c>
      <c r="F81" s="460" t="s">
        <v>233</v>
      </c>
      <c r="G81" s="461">
        <v>43453</v>
      </c>
      <c r="H81" s="462"/>
      <c r="I81" s="463" t="s">
        <v>661</v>
      </c>
      <c r="J81" s="464" t="s">
        <v>662</v>
      </c>
      <c r="K81" s="465" t="s">
        <v>663</v>
      </c>
      <c r="L81" s="466">
        <v>43624</v>
      </c>
      <c r="M81" s="467">
        <v>39653</v>
      </c>
      <c r="N81" s="467">
        <v>1500000</v>
      </c>
      <c r="O81" s="453">
        <f t="shared" si="2"/>
        <v>0</v>
      </c>
      <c r="P81" s="453" t="str">
        <f>IF($O81=1,COUNTIF($O$7:$O81,1),"")</f>
        <v/>
      </c>
      <c r="Q81" s="464" t="s">
        <v>662</v>
      </c>
      <c r="R81" s="465" t="s">
        <v>663</v>
      </c>
      <c r="S81" s="342" t="s">
        <v>540</v>
      </c>
      <c r="T81" s="342"/>
    </row>
    <row r="82" spans="1:20" ht="39.6">
      <c r="A82" s="445">
        <f>IF($E82="","",COUNTA($E$7:E82))</f>
        <v>76</v>
      </c>
      <c r="B82" s="457" t="str">
        <f>IF(DMKH[[#This Row],[SỐ KM]]="","x","")</f>
        <v/>
      </c>
      <c r="C82" s="671" t="s">
        <v>665</v>
      </c>
      <c r="D82" s="458" t="s">
        <v>142</v>
      </c>
      <c r="E82" s="459" t="s">
        <v>234</v>
      </c>
      <c r="F82" s="460" t="s">
        <v>235</v>
      </c>
      <c r="G82" s="461">
        <v>43426</v>
      </c>
      <c r="H82" s="462"/>
      <c r="I82" s="463" t="s">
        <v>666</v>
      </c>
      <c r="J82" s="464"/>
      <c r="K82" s="465" t="s">
        <v>667</v>
      </c>
      <c r="L82" s="466">
        <v>43792</v>
      </c>
      <c r="M82" s="467">
        <v>61935</v>
      </c>
      <c r="N82" s="467">
        <v>1500000</v>
      </c>
      <c r="O82" s="453">
        <f t="shared" si="2"/>
        <v>0</v>
      </c>
      <c r="P82" s="453" t="str">
        <f>IF($O82=1,COUNTIF($O$7:$O82,1),"")</f>
        <v/>
      </c>
      <c r="Q82" s="464"/>
      <c r="R82" s="465" t="s">
        <v>667</v>
      </c>
      <c r="S82" s="342" t="s">
        <v>375</v>
      </c>
      <c r="T82" s="342"/>
    </row>
    <row r="83" spans="1:20" ht="39.6">
      <c r="A83" s="445">
        <f>IF($E83="","",COUNTA($E$7:E83))</f>
        <v>77</v>
      </c>
      <c r="B83" s="457" t="str">
        <f>IF(DMKH[[#This Row],[SỐ KM]]="","x","")</f>
        <v/>
      </c>
      <c r="C83" s="671" t="s">
        <v>586</v>
      </c>
      <c r="D83" s="458" t="s">
        <v>270</v>
      </c>
      <c r="E83" s="459" t="s">
        <v>164</v>
      </c>
      <c r="F83" s="460" t="s">
        <v>165</v>
      </c>
      <c r="G83" s="461">
        <v>43112</v>
      </c>
      <c r="H83" s="462"/>
      <c r="I83" s="463" t="s">
        <v>587</v>
      </c>
      <c r="J83" s="464" t="s">
        <v>588</v>
      </c>
      <c r="K83" s="465" t="s">
        <v>589</v>
      </c>
      <c r="L83" s="466">
        <v>43328</v>
      </c>
      <c r="M83" s="467">
        <v>36993</v>
      </c>
      <c r="N83" s="467">
        <v>1500000</v>
      </c>
      <c r="O83" s="453">
        <f t="shared" si="2"/>
        <v>0</v>
      </c>
      <c r="P83" s="453" t="str">
        <f>IF($O83=1,COUNTIF($O$7:$O83,1),"")</f>
        <v/>
      </c>
      <c r="Q83" s="464" t="s">
        <v>588</v>
      </c>
      <c r="R83" s="465" t="s">
        <v>589</v>
      </c>
      <c r="S83" s="465" t="s">
        <v>375</v>
      </c>
      <c r="T83" s="465"/>
    </row>
    <row r="84" spans="1:20" ht="26.4">
      <c r="A84" s="445">
        <f>IF($E84="","",COUNTA($E$7:E84))</f>
        <v>78</v>
      </c>
      <c r="B84" s="457" t="str">
        <f>IF(DMKH[[#This Row],[SỐ KM]]="","x","")</f>
        <v/>
      </c>
      <c r="C84" s="671" t="s">
        <v>292</v>
      </c>
      <c r="D84" s="458" t="s">
        <v>87</v>
      </c>
      <c r="E84" s="459" t="s">
        <v>238</v>
      </c>
      <c r="F84" s="460" t="s">
        <v>239</v>
      </c>
      <c r="G84" s="461">
        <v>43442</v>
      </c>
      <c r="H84" s="462"/>
      <c r="I84" s="463" t="s">
        <v>669</v>
      </c>
      <c r="J84" s="464" t="s">
        <v>670</v>
      </c>
      <c r="K84" s="465" t="s">
        <v>671</v>
      </c>
      <c r="L84" s="466">
        <v>43792</v>
      </c>
      <c r="M84" s="467">
        <v>46919</v>
      </c>
      <c r="N84" s="467">
        <v>1500000</v>
      </c>
      <c r="O84" s="453">
        <f t="shared" si="2"/>
        <v>0</v>
      </c>
      <c r="P84" s="453" t="str">
        <f>IF($O84=1,COUNTIF($O$7:$O84,1),"")</f>
        <v/>
      </c>
      <c r="Q84" s="464" t="s">
        <v>670</v>
      </c>
      <c r="R84" s="465" t="s">
        <v>671</v>
      </c>
      <c r="S84" s="342" t="s">
        <v>367</v>
      </c>
      <c r="T84" s="342"/>
    </row>
    <row r="85" spans="1:20" ht="39.6">
      <c r="A85" s="445">
        <f>IF($E85="","",COUNTA($E$7:E85))</f>
        <v>79</v>
      </c>
      <c r="B85" s="457" t="str">
        <f>IF(DMKH[[#This Row],[SỐ KM]]="","x","")</f>
        <v/>
      </c>
      <c r="C85" s="671" t="s">
        <v>293</v>
      </c>
      <c r="D85" s="458" t="s">
        <v>258</v>
      </c>
      <c r="E85" s="459" t="s">
        <v>240</v>
      </c>
      <c r="F85" s="460" t="s">
        <v>241</v>
      </c>
      <c r="G85" s="461">
        <v>43456</v>
      </c>
      <c r="H85" s="462"/>
      <c r="I85" s="463" t="s">
        <v>672</v>
      </c>
      <c r="J85" s="464"/>
      <c r="K85" s="465"/>
      <c r="L85" s="466">
        <v>43803</v>
      </c>
      <c r="M85" s="467">
        <v>5438</v>
      </c>
      <c r="N85" s="467">
        <v>1500000</v>
      </c>
      <c r="O85" s="453">
        <f t="shared" si="2"/>
        <v>0</v>
      </c>
      <c r="P85" s="453" t="str">
        <f>IF($O85=1,COUNTIF($O$7:$O85,1),"")</f>
        <v/>
      </c>
      <c r="Q85" s="464"/>
      <c r="R85" s="465"/>
      <c r="S85" s="342" t="s">
        <v>411</v>
      </c>
      <c r="T85" s="342"/>
    </row>
    <row r="86" spans="1:20" ht="39.6">
      <c r="A86" s="445">
        <f>IF($E86="","",COUNTA($E$7:E86))</f>
        <v>80</v>
      </c>
      <c r="B86" s="457" t="str">
        <f>IF(DMKH[[#This Row],[SỐ KM]]="","x","")</f>
        <v/>
      </c>
      <c r="C86" s="671" t="s">
        <v>668</v>
      </c>
      <c r="D86" s="470" t="s">
        <v>270</v>
      </c>
      <c r="E86" s="459" t="s">
        <v>236</v>
      </c>
      <c r="F86" s="460" t="s">
        <v>237</v>
      </c>
      <c r="G86" s="461">
        <v>43426</v>
      </c>
      <c r="H86" s="460"/>
      <c r="I86" s="471" t="s">
        <v>666</v>
      </c>
      <c r="J86" s="464" t="s">
        <v>588</v>
      </c>
      <c r="K86" s="465" t="s">
        <v>589</v>
      </c>
      <c r="L86" s="466">
        <v>43792</v>
      </c>
      <c r="M86" s="467">
        <v>68143</v>
      </c>
      <c r="N86" s="467">
        <v>1500000</v>
      </c>
      <c r="O86" s="453">
        <f t="shared" si="2"/>
        <v>0</v>
      </c>
      <c r="P86" s="453" t="str">
        <f>IF($O86=1,COUNTIF($O$7:$O86,1),"")</f>
        <v/>
      </c>
      <c r="Q86" s="464" t="s">
        <v>588</v>
      </c>
      <c r="R86" s="465" t="s">
        <v>589</v>
      </c>
      <c r="S86" s="342" t="s">
        <v>375</v>
      </c>
      <c r="T86" s="342"/>
    </row>
    <row r="87" spans="1:20" ht="39.6">
      <c r="A87" s="445" t="s">
        <v>41</v>
      </c>
      <c r="B87" s="457" t="str">
        <f>IF(DMKH[[#This Row],[SỐ KM]]="","x","")</f>
        <v/>
      </c>
      <c r="C87" s="671" t="s">
        <v>298</v>
      </c>
      <c r="D87" s="470" t="s">
        <v>270</v>
      </c>
      <c r="E87" s="459" t="s">
        <v>242</v>
      </c>
      <c r="F87" s="460" t="s">
        <v>243</v>
      </c>
      <c r="G87" s="461">
        <v>43536</v>
      </c>
      <c r="H87" s="460"/>
      <c r="I87" s="471" t="s">
        <v>673</v>
      </c>
      <c r="J87" s="472" t="s">
        <v>588</v>
      </c>
      <c r="K87" s="465" t="s">
        <v>589</v>
      </c>
      <c r="L87" s="466">
        <v>43792</v>
      </c>
      <c r="M87" s="467">
        <v>44866</v>
      </c>
      <c r="N87" s="467">
        <v>1500000</v>
      </c>
      <c r="O87" s="453">
        <f t="shared" si="2"/>
        <v>0</v>
      </c>
      <c r="P87" s="453" t="str">
        <f>IF($O87=1,COUNTIF($O$7:$O87,1),"")</f>
        <v/>
      </c>
      <c r="Q87" s="472" t="s">
        <v>588</v>
      </c>
      <c r="R87" s="465" t="s">
        <v>589</v>
      </c>
      <c r="S87" s="342" t="s">
        <v>375</v>
      </c>
      <c r="T87" s="342"/>
    </row>
    <row r="88" spans="1:20" ht="26.4">
      <c r="A88" s="468">
        <f>IF($E88="","",COUNTA($E$7:E88))</f>
        <v>82</v>
      </c>
      <c r="B88" s="659"/>
      <c r="C88" s="673" t="s">
        <v>275</v>
      </c>
      <c r="D88" s="660" t="s">
        <v>88</v>
      </c>
      <c r="E88" s="661" t="s">
        <v>246</v>
      </c>
      <c r="F88" s="662" t="s">
        <v>247</v>
      </c>
      <c r="G88" s="476">
        <v>43546</v>
      </c>
      <c r="H88" s="663"/>
      <c r="I88" s="663" t="s">
        <v>674</v>
      </c>
      <c r="J88" s="664"/>
      <c r="K88" s="662" t="s">
        <v>41</v>
      </c>
      <c r="L88" s="665"/>
      <c r="M88" s="666"/>
      <c r="N88" s="666"/>
      <c r="O88" s="662">
        <f t="shared" si="2"/>
        <v>0</v>
      </c>
      <c r="P88" s="662" t="str">
        <f>IF($O88=1,COUNTIF($O$7:$O88,1),"")</f>
        <v/>
      </c>
      <c r="Q88" s="664"/>
      <c r="R88" s="662" t="s">
        <v>41</v>
      </c>
      <c r="S88" s="662" t="s">
        <v>367</v>
      </c>
      <c r="T88" s="662"/>
    </row>
    <row r="89" spans="1:20" ht="39.6">
      <c r="A89" s="468">
        <f>IF($E89="","",COUNTA($E$7:E89))</f>
        <v>83</v>
      </c>
      <c r="B89" s="659"/>
      <c r="C89" s="673" t="s">
        <v>276</v>
      </c>
      <c r="D89" s="660" t="s">
        <v>300</v>
      </c>
      <c r="E89" s="661" t="s">
        <v>248</v>
      </c>
      <c r="F89" s="662" t="s">
        <v>249</v>
      </c>
      <c r="G89" s="476">
        <v>43549</v>
      </c>
      <c r="H89" s="663"/>
      <c r="I89" s="663" t="s">
        <v>675</v>
      </c>
      <c r="J89" s="664" t="s">
        <v>637</v>
      </c>
      <c r="K89" s="662" t="s">
        <v>638</v>
      </c>
      <c r="L89" s="665"/>
      <c r="M89" s="666"/>
      <c r="N89" s="666"/>
      <c r="O89" s="662">
        <f t="shared" si="2"/>
        <v>0</v>
      </c>
      <c r="P89" s="662" t="str">
        <f>IF($O89=1,COUNTIF($O$7:$O89,1),"")</f>
        <v/>
      </c>
      <c r="Q89" s="664" t="s">
        <v>637</v>
      </c>
      <c r="R89" s="662" t="s">
        <v>638</v>
      </c>
      <c r="S89" s="662" t="s">
        <v>391</v>
      </c>
      <c r="T89" s="662"/>
    </row>
    <row r="90" spans="1:20" ht="39.6">
      <c r="A90" s="468">
        <f>IF($E90="","",COUNTA($E$7:E90))</f>
        <v>84</v>
      </c>
      <c r="B90" s="659"/>
      <c r="C90" s="673" t="s">
        <v>277</v>
      </c>
      <c r="D90" s="660" t="s">
        <v>300</v>
      </c>
      <c r="E90" s="661" t="s">
        <v>250</v>
      </c>
      <c r="F90" s="662" t="s">
        <v>251</v>
      </c>
      <c r="G90" s="476">
        <v>43556</v>
      </c>
      <c r="H90" s="663"/>
      <c r="I90" s="663" t="s">
        <v>676</v>
      </c>
      <c r="J90" s="664" t="s">
        <v>637</v>
      </c>
      <c r="K90" s="662" t="s">
        <v>638</v>
      </c>
      <c r="L90" s="665"/>
      <c r="M90" s="666"/>
      <c r="N90" s="666"/>
      <c r="O90" s="662">
        <f t="shared" si="2"/>
        <v>0</v>
      </c>
      <c r="P90" s="662" t="str">
        <f>IF($O90=1,COUNTIF($O$7:$O90,1),"")</f>
        <v/>
      </c>
      <c r="Q90" s="664" t="s">
        <v>637</v>
      </c>
      <c r="R90" s="662" t="s">
        <v>638</v>
      </c>
      <c r="S90" s="662" t="s">
        <v>391</v>
      </c>
      <c r="T90" s="662"/>
    </row>
    <row r="91" spans="1:20" ht="105.6">
      <c r="A91" s="468">
        <f>IF($E91="","",COUNTA($E$7:E91))</f>
        <v>85</v>
      </c>
      <c r="B91" s="446"/>
      <c r="C91" s="672" t="s">
        <v>278</v>
      </c>
      <c r="D91" s="473" t="s">
        <v>271</v>
      </c>
      <c r="E91" s="474" t="s">
        <v>252</v>
      </c>
      <c r="F91" s="475" t="s">
        <v>253</v>
      </c>
      <c r="G91" s="481">
        <v>43600</v>
      </c>
      <c r="H91" s="477"/>
      <c r="I91" s="478" t="s">
        <v>677</v>
      </c>
      <c r="J91" s="472" t="s">
        <v>847</v>
      </c>
      <c r="K91" s="668" t="s">
        <v>678</v>
      </c>
      <c r="L91" s="479"/>
      <c r="M91" s="480"/>
      <c r="N91" s="480"/>
      <c r="O91" s="453">
        <f t="shared" si="2"/>
        <v>0</v>
      </c>
      <c r="P91" s="453" t="str">
        <f>IF($O91=1,COUNTIF($O$7:$O91,1),"")</f>
        <v/>
      </c>
      <c r="Q91" s="472"/>
      <c r="R91" s="465" t="s">
        <v>678</v>
      </c>
      <c r="S91" s="342" t="s">
        <v>367</v>
      </c>
      <c r="T91" s="342"/>
    </row>
    <row r="92" spans="1:20" ht="105.6">
      <c r="A92" s="468">
        <f>IF($E92="","",COUNTA($E$7:E92))</f>
        <v>86</v>
      </c>
      <c r="B92" s="446"/>
      <c r="C92" s="672" t="s">
        <v>279</v>
      </c>
      <c r="D92" s="473" t="s">
        <v>271</v>
      </c>
      <c r="E92" s="474" t="s">
        <v>254</v>
      </c>
      <c r="F92" s="475" t="s">
        <v>255</v>
      </c>
      <c r="G92" s="481">
        <v>43600</v>
      </c>
      <c r="H92" s="477">
        <v>2585</v>
      </c>
      <c r="I92" s="478" t="s">
        <v>677</v>
      </c>
      <c r="J92" s="472"/>
      <c r="K92" s="668" t="s">
        <v>678</v>
      </c>
      <c r="L92" s="479"/>
      <c r="M92" s="480"/>
      <c r="N92" s="480"/>
      <c r="O92" s="453">
        <f t="shared" si="2"/>
        <v>0</v>
      </c>
      <c r="P92" s="453" t="str">
        <f>IF($O92=1,COUNTIF($O$7:$O92,1),"")</f>
        <v/>
      </c>
      <c r="Q92" s="472"/>
      <c r="R92" s="465" t="s">
        <v>678</v>
      </c>
      <c r="S92" s="342" t="s">
        <v>367</v>
      </c>
      <c r="T92" s="342"/>
    </row>
    <row r="93" spans="1:20" ht="26.4">
      <c r="A93" s="468">
        <f>IF($E93="","",COUNTA($E$7:E93))</f>
        <v>87</v>
      </c>
      <c r="B93" s="446"/>
      <c r="C93" s="672" t="s">
        <v>285</v>
      </c>
      <c r="D93" s="482" t="s">
        <v>284</v>
      </c>
      <c r="E93" s="474" t="s">
        <v>301</v>
      </c>
      <c r="F93" s="475" t="s">
        <v>286</v>
      </c>
      <c r="G93" s="481">
        <v>43707</v>
      </c>
      <c r="H93" s="475"/>
      <c r="I93" s="483" t="s">
        <v>679</v>
      </c>
      <c r="J93" s="472" t="s">
        <v>680</v>
      </c>
      <c r="K93" s="465" t="s">
        <v>681</v>
      </c>
      <c r="L93" s="479"/>
      <c r="M93" s="480"/>
      <c r="N93" s="480"/>
      <c r="O93" s="453">
        <f t="shared" si="2"/>
        <v>0</v>
      </c>
      <c r="P93" s="453" t="str">
        <f>IF($O93=1,COUNTIF($O$7:$O93,1),"")</f>
        <v/>
      </c>
      <c r="Q93" s="472" t="s">
        <v>680</v>
      </c>
      <c r="R93" s="465" t="s">
        <v>681</v>
      </c>
      <c r="S93" s="342" t="s">
        <v>367</v>
      </c>
      <c r="T93" s="342"/>
    </row>
    <row r="94" spans="1:20" ht="26.4">
      <c r="A94" s="468">
        <f>IF($E94="","",COUNTA($E$7:E94))</f>
        <v>88</v>
      </c>
      <c r="B94" s="446"/>
      <c r="C94" s="672" t="s">
        <v>274</v>
      </c>
      <c r="D94" s="482" t="s">
        <v>92</v>
      </c>
      <c r="E94" s="474" t="s">
        <v>268</v>
      </c>
      <c r="F94" s="475" t="s">
        <v>269</v>
      </c>
      <c r="G94" s="481">
        <v>43719</v>
      </c>
      <c r="H94" s="475"/>
      <c r="I94" s="483" t="s">
        <v>682</v>
      </c>
      <c r="J94" s="472" t="s">
        <v>601</v>
      </c>
      <c r="K94" s="465" t="s">
        <v>602</v>
      </c>
      <c r="L94" s="479"/>
      <c r="M94" s="480"/>
      <c r="N94" s="480"/>
      <c r="O94" s="453">
        <f t="shared" si="2"/>
        <v>0</v>
      </c>
      <c r="P94" s="453" t="str">
        <f>IF($O94=1,COUNTIF($O$7:$O94,1),"")</f>
        <v/>
      </c>
      <c r="Q94" s="472" t="s">
        <v>601</v>
      </c>
      <c r="R94" s="465" t="s">
        <v>602</v>
      </c>
      <c r="S94" s="342" t="s">
        <v>411</v>
      </c>
      <c r="T94" s="342"/>
    </row>
    <row r="95" spans="1:20" ht="39.6">
      <c r="A95" s="445">
        <f>IF($E95="","",COUNTA($E$7:E95))</f>
        <v>89</v>
      </c>
      <c r="B95" s="457" t="str">
        <f>IF(DMKH[[#This Row],[SỐ KM]]="","x","")</f>
        <v/>
      </c>
      <c r="C95" s="671" t="s">
        <v>299</v>
      </c>
      <c r="D95" s="470" t="s">
        <v>270</v>
      </c>
      <c r="E95" s="459" t="s">
        <v>244</v>
      </c>
      <c r="F95" s="460" t="s">
        <v>245</v>
      </c>
      <c r="G95" s="461">
        <v>43536</v>
      </c>
      <c r="H95" s="460">
        <v>4114</v>
      </c>
      <c r="I95" s="471" t="s">
        <v>673</v>
      </c>
      <c r="J95" s="472" t="s">
        <v>588</v>
      </c>
      <c r="K95" s="465" t="s">
        <v>589</v>
      </c>
      <c r="L95" s="466">
        <v>43792</v>
      </c>
      <c r="M95" s="467">
        <v>47741</v>
      </c>
      <c r="N95" s="467">
        <v>1500000</v>
      </c>
      <c r="O95" s="453">
        <f t="shared" si="2"/>
        <v>0</v>
      </c>
      <c r="P95" s="453" t="str">
        <f>IF($O95=1,COUNTIF($O$7:$O95,1),"")</f>
        <v/>
      </c>
      <c r="Q95" s="472" t="s">
        <v>588</v>
      </c>
      <c r="R95" s="465" t="s">
        <v>589</v>
      </c>
      <c r="S95" s="342" t="s">
        <v>375</v>
      </c>
      <c r="T95" s="342"/>
    </row>
    <row r="96" spans="1:20" ht="79.2">
      <c r="A96" s="468">
        <f>IF($E96="","",COUNTA($E$7:E96))</f>
        <v>90</v>
      </c>
      <c r="B96" s="446" t="s">
        <v>684</v>
      </c>
      <c r="C96" s="672" t="s">
        <v>340</v>
      </c>
      <c r="D96" s="482" t="s">
        <v>342</v>
      </c>
      <c r="E96" s="474" t="s">
        <v>343</v>
      </c>
      <c r="F96" s="475" t="s">
        <v>344</v>
      </c>
      <c r="G96" s="481">
        <v>43873</v>
      </c>
      <c r="H96" s="475">
        <v>2779</v>
      </c>
      <c r="I96" s="483" t="s">
        <v>685</v>
      </c>
      <c r="J96" s="472" t="s">
        <v>686</v>
      </c>
      <c r="K96" s="668" t="s">
        <v>687</v>
      </c>
      <c r="L96" s="479"/>
      <c r="M96" s="480"/>
      <c r="N96" s="480"/>
      <c r="O96" s="453">
        <f t="shared" ref="O96:O109" si="3">--ISNUMBER(SEARCH($O$2,B96))</f>
        <v>1</v>
      </c>
      <c r="P96" s="453">
        <f>IF($O96=1,COUNTIF($O$7:$O96,1),"")</f>
        <v>2</v>
      </c>
      <c r="Q96" s="472" t="s">
        <v>686</v>
      </c>
      <c r="R96" s="465" t="s">
        <v>687</v>
      </c>
      <c r="S96" s="342" t="s">
        <v>405</v>
      </c>
      <c r="T96" s="342"/>
    </row>
    <row r="97" spans="1:20" ht="79.2">
      <c r="A97" s="468">
        <f>IF($E97="","",COUNTA($E$7:E97))</f>
        <v>91</v>
      </c>
      <c r="B97" s="446"/>
      <c r="C97" s="672" t="s">
        <v>333</v>
      </c>
      <c r="D97" s="482" t="s">
        <v>335</v>
      </c>
      <c r="E97" s="474" t="s">
        <v>330</v>
      </c>
      <c r="F97" s="475" t="s">
        <v>331</v>
      </c>
      <c r="G97" s="481">
        <v>43875</v>
      </c>
      <c r="H97" s="475">
        <v>2851</v>
      </c>
      <c r="I97" s="483" t="s">
        <v>688</v>
      </c>
      <c r="J97" s="472" t="s">
        <v>689</v>
      </c>
      <c r="K97" s="668" t="s">
        <v>690</v>
      </c>
      <c r="L97" s="479"/>
      <c r="M97" s="480"/>
      <c r="N97" s="480"/>
      <c r="O97" s="453">
        <f t="shared" si="3"/>
        <v>0</v>
      </c>
      <c r="P97" s="453" t="str">
        <f>IF($O97=1,COUNTIF($O$7:$O97,1),"")</f>
        <v/>
      </c>
      <c r="Q97" s="472" t="s">
        <v>689</v>
      </c>
      <c r="R97" s="465" t="s">
        <v>690</v>
      </c>
      <c r="S97" s="342" t="s">
        <v>367</v>
      </c>
      <c r="T97" s="342" t="s">
        <v>691</v>
      </c>
    </row>
    <row r="98" spans="1:20" ht="118.8">
      <c r="A98" s="468">
        <f>IF($E98="","",COUNTA($E$7:E98))</f>
        <v>92</v>
      </c>
      <c r="B98" s="446"/>
      <c r="C98" s="672" t="s">
        <v>692</v>
      </c>
      <c r="D98" s="482" t="s">
        <v>316</v>
      </c>
      <c r="E98" s="474" t="s">
        <v>308</v>
      </c>
      <c r="F98" s="475" t="s">
        <v>310</v>
      </c>
      <c r="G98" s="481">
        <v>43907</v>
      </c>
      <c r="H98" s="475">
        <v>2649</v>
      </c>
      <c r="I98" s="483" t="s">
        <v>693</v>
      </c>
      <c r="J98" s="472" t="s">
        <v>694</v>
      </c>
      <c r="K98" s="668" t="s">
        <v>695</v>
      </c>
      <c r="L98" s="479"/>
      <c r="M98" s="480"/>
      <c r="N98" s="480"/>
      <c r="O98" s="453">
        <f t="shared" si="3"/>
        <v>0</v>
      </c>
      <c r="P98" s="453" t="str">
        <f>IF($O98=1,COUNTIF($O$7:$O98,1),"")</f>
        <v/>
      </c>
      <c r="Q98" s="472" t="s">
        <v>694</v>
      </c>
      <c r="R98" s="465" t="s">
        <v>695</v>
      </c>
      <c r="S98" s="342" t="s">
        <v>375</v>
      </c>
      <c r="T98" s="342" t="s">
        <v>696</v>
      </c>
    </row>
    <row r="99" spans="1:20" ht="92.4">
      <c r="A99" s="468">
        <f>IF($E99="","",COUNTA($E$7:E99))</f>
        <v>93</v>
      </c>
      <c r="B99" s="446" t="s">
        <v>684</v>
      </c>
      <c r="C99" s="672" t="s">
        <v>697</v>
      </c>
      <c r="D99" s="482" t="s">
        <v>319</v>
      </c>
      <c r="E99" s="474" t="s">
        <v>320</v>
      </c>
      <c r="F99" s="475" t="s">
        <v>321</v>
      </c>
      <c r="G99" s="481">
        <v>43912</v>
      </c>
      <c r="H99" s="475">
        <v>4280</v>
      </c>
      <c r="I99" s="483" t="s">
        <v>698</v>
      </c>
      <c r="J99" s="472" t="s">
        <v>699</v>
      </c>
      <c r="K99" s="668" t="s">
        <v>700</v>
      </c>
      <c r="L99" s="479"/>
      <c r="M99" s="480"/>
      <c r="N99" s="480"/>
      <c r="O99" s="453">
        <f t="shared" si="3"/>
        <v>1</v>
      </c>
      <c r="P99" s="453">
        <f>IF($O99=1,COUNTIF($O$7:$O99,1),"")</f>
        <v>3</v>
      </c>
      <c r="Q99" s="472" t="s">
        <v>699</v>
      </c>
      <c r="R99" s="465" t="s">
        <v>700</v>
      </c>
      <c r="S99" s="342" t="s">
        <v>375</v>
      </c>
      <c r="T99" s="342" t="s">
        <v>701</v>
      </c>
    </row>
    <row r="100" spans="1:20" ht="132">
      <c r="A100" s="468">
        <v>94</v>
      </c>
      <c r="B100" s="685" t="s">
        <v>684</v>
      </c>
      <c r="C100" s="691" t="s">
        <v>853</v>
      </c>
      <c r="D100" s="482" t="s">
        <v>854</v>
      </c>
      <c r="E100" s="686" t="s">
        <v>856</v>
      </c>
      <c r="F100" s="687" t="s">
        <v>857</v>
      </c>
      <c r="G100" s="699">
        <v>43952</v>
      </c>
      <c r="H100" s="687"/>
      <c r="I100" s="766" t="s">
        <v>863</v>
      </c>
      <c r="J100" s="688" t="s">
        <v>859</v>
      </c>
      <c r="K100" s="692" t="s">
        <v>858</v>
      </c>
      <c r="L100" s="689"/>
      <c r="M100" s="690"/>
      <c r="N100" s="690"/>
      <c r="O100" s="453">
        <f>--ISNUMBER(SEARCH(#REF!,B100))</f>
        <v>0</v>
      </c>
      <c r="P100" s="453" t="str">
        <f>IF(O100=1,COUNTIF($O$6:$O101,1),"")</f>
        <v/>
      </c>
      <c r="Q100" s="688" t="s">
        <v>859</v>
      </c>
      <c r="R100" s="465"/>
      <c r="S100" s="342"/>
      <c r="T100" s="342" t="s">
        <v>855</v>
      </c>
    </row>
    <row r="101" spans="1:20" ht="92.4">
      <c r="A101" s="468">
        <v>95</v>
      </c>
      <c r="B101" s="446" t="s">
        <v>822</v>
      </c>
      <c r="C101" s="674" t="s">
        <v>821</v>
      </c>
      <c r="D101" s="658" t="s">
        <v>702</v>
      </c>
      <c r="E101" s="675" t="s">
        <v>338</v>
      </c>
      <c r="F101" s="676" t="s">
        <v>339</v>
      </c>
      <c r="G101" s="677">
        <v>43922</v>
      </c>
      <c r="H101" s="676">
        <v>2880</v>
      </c>
      <c r="I101" s="678" t="s">
        <v>703</v>
      </c>
      <c r="J101" s="679" t="s">
        <v>704</v>
      </c>
      <c r="K101" s="680" t="s">
        <v>705</v>
      </c>
      <c r="L101" s="681"/>
      <c r="M101" s="682"/>
      <c r="N101" s="682"/>
      <c r="O101" s="683">
        <f t="shared" si="3"/>
        <v>1</v>
      </c>
      <c r="P101" s="683">
        <f>IF($O101=1,COUNTIF($O$7:$O101,1),"")</f>
        <v>4</v>
      </c>
      <c r="Q101" s="679" t="s">
        <v>704</v>
      </c>
      <c r="R101" s="683" t="s">
        <v>705</v>
      </c>
      <c r="S101" s="684" t="s">
        <v>411</v>
      </c>
      <c r="T101" s="684" t="s">
        <v>706</v>
      </c>
    </row>
    <row r="102" spans="1:20" ht="105.6">
      <c r="A102" s="468">
        <v>96</v>
      </c>
      <c r="B102" s="446" t="s">
        <v>684</v>
      </c>
      <c r="C102" s="672" t="s">
        <v>844</v>
      </c>
      <c r="D102" s="473" t="s">
        <v>271</v>
      </c>
      <c r="E102" s="474" t="s">
        <v>845</v>
      </c>
      <c r="F102" s="475" t="s">
        <v>846</v>
      </c>
      <c r="G102" s="481">
        <v>44026</v>
      </c>
      <c r="H102" s="475">
        <v>3479</v>
      </c>
      <c r="I102" s="765" t="s">
        <v>864</v>
      </c>
      <c r="J102" s="472" t="s">
        <v>847</v>
      </c>
      <c r="K102" s="668" t="s">
        <v>678</v>
      </c>
      <c r="L102" s="479"/>
      <c r="M102" s="480"/>
      <c r="N102" s="480"/>
      <c r="O102" s="453">
        <f t="shared" si="3"/>
        <v>1</v>
      </c>
      <c r="P102" s="453">
        <f>IF($O102=1,COUNTIF($O$7:$O102,1),"")</f>
        <v>5</v>
      </c>
      <c r="Q102" s="472" t="s">
        <v>847</v>
      </c>
      <c r="R102" s="668" t="s">
        <v>678</v>
      </c>
      <c r="S102" s="342"/>
      <c r="T102" s="342"/>
    </row>
    <row r="103" spans="1:20" ht="105.6">
      <c r="A103" s="468">
        <v>97</v>
      </c>
      <c r="B103" s="446" t="s">
        <v>684</v>
      </c>
      <c r="C103" s="672" t="s">
        <v>852</v>
      </c>
      <c r="D103" s="473" t="s">
        <v>271</v>
      </c>
      <c r="E103" s="474" t="s">
        <v>848</v>
      </c>
      <c r="F103" s="475" t="s">
        <v>849</v>
      </c>
      <c r="G103" s="481">
        <v>44033</v>
      </c>
      <c r="H103" s="475">
        <v>2789</v>
      </c>
      <c r="I103" s="669" t="s">
        <v>865</v>
      </c>
      <c r="J103" s="472" t="s">
        <v>847</v>
      </c>
      <c r="K103" s="668" t="s">
        <v>678</v>
      </c>
      <c r="L103" s="479"/>
      <c r="M103" s="480"/>
      <c r="N103" s="480"/>
      <c r="O103" s="453">
        <f t="shared" si="3"/>
        <v>1</v>
      </c>
      <c r="P103" s="453">
        <f>IF($O103=1,COUNTIF($O$7:$O103,1),"")</f>
        <v>6</v>
      </c>
      <c r="Q103" s="472" t="s">
        <v>847</v>
      </c>
      <c r="R103" s="668" t="s">
        <v>678</v>
      </c>
      <c r="S103" s="342"/>
      <c r="T103" s="342"/>
    </row>
    <row r="104" spans="1:20" ht="105.6">
      <c r="A104" s="468">
        <v>98</v>
      </c>
      <c r="B104" s="446" t="s">
        <v>684</v>
      </c>
      <c r="C104" s="672" t="s">
        <v>862</v>
      </c>
      <c r="D104" s="473" t="s">
        <v>271</v>
      </c>
      <c r="E104" s="474" t="s">
        <v>850</v>
      </c>
      <c r="F104" s="475" t="s">
        <v>851</v>
      </c>
      <c r="G104" s="481">
        <v>44033</v>
      </c>
      <c r="H104" s="475">
        <v>2459</v>
      </c>
      <c r="I104" s="669" t="s">
        <v>866</v>
      </c>
      <c r="J104" s="472" t="s">
        <v>847</v>
      </c>
      <c r="K104" s="668" t="s">
        <v>678</v>
      </c>
      <c r="L104" s="479"/>
      <c r="M104" s="480"/>
      <c r="N104" s="480"/>
      <c r="O104" s="453">
        <f t="shared" si="3"/>
        <v>1</v>
      </c>
      <c r="P104" s="453">
        <f>IF($O104=1,COUNTIF($O$7:$O104,1),"")</f>
        <v>7</v>
      </c>
      <c r="Q104" s="472" t="s">
        <v>847</v>
      </c>
      <c r="R104" s="668" t="s">
        <v>678</v>
      </c>
      <c r="S104" s="342"/>
      <c r="T104" s="342"/>
    </row>
    <row r="105" spans="1:20">
      <c r="A105" s="468" t="str">
        <f>IF($E105="","",COUNTA($E$7:E105))</f>
        <v/>
      </c>
      <c r="B105" s="446"/>
      <c r="C105" s="398"/>
      <c r="D105" s="482"/>
      <c r="E105" s="474"/>
      <c r="F105" s="475"/>
      <c r="G105" s="481"/>
      <c r="H105" s="475"/>
      <c r="I105" s="483"/>
      <c r="J105" s="472"/>
      <c r="K105" s="465"/>
      <c r="L105" s="479"/>
      <c r="M105" s="480"/>
      <c r="N105" s="480"/>
      <c r="O105" s="453">
        <f t="shared" si="3"/>
        <v>0</v>
      </c>
      <c r="P105" s="453" t="str">
        <f>IF($O105=1,COUNTIF($O$7:$O105,1),"")</f>
        <v/>
      </c>
      <c r="Q105" s="472"/>
      <c r="R105" s="465"/>
      <c r="S105" s="342"/>
      <c r="T105" s="342"/>
    </row>
    <row r="106" spans="1:20">
      <c r="A106" s="468" t="str">
        <f>IF($E106="","",COUNTA($E$7:E106))</f>
        <v/>
      </c>
      <c r="B106" s="446"/>
      <c r="C106" s="398"/>
      <c r="D106" s="482"/>
      <c r="E106" s="474"/>
      <c r="F106" s="475"/>
      <c r="G106" s="481"/>
      <c r="H106" s="475"/>
      <c r="I106" s="483"/>
      <c r="J106" s="472"/>
      <c r="K106" s="465"/>
      <c r="L106" s="479"/>
      <c r="M106" s="480"/>
      <c r="N106" s="480"/>
      <c r="O106" s="453">
        <f t="shared" si="3"/>
        <v>0</v>
      </c>
      <c r="P106" s="453" t="str">
        <f>IF($O106=1,COUNTIF($O$7:$O106,1),"")</f>
        <v/>
      </c>
      <c r="Q106" s="472"/>
      <c r="R106" s="465"/>
      <c r="S106" s="342"/>
      <c r="T106" s="342"/>
    </row>
    <row r="107" spans="1:20">
      <c r="A107" s="468" t="str">
        <f>IF($E107="","",COUNTA($E$7:E107))</f>
        <v/>
      </c>
      <c r="B107" s="446"/>
      <c r="C107" s="398"/>
      <c r="D107" s="482"/>
      <c r="E107" s="474"/>
      <c r="F107" s="475"/>
      <c r="G107" s="481"/>
      <c r="H107" s="475"/>
      <c r="I107" s="483"/>
      <c r="J107" s="472"/>
      <c r="K107" s="465"/>
      <c r="L107" s="479"/>
      <c r="M107" s="480"/>
      <c r="N107" s="480"/>
      <c r="O107" s="453">
        <f t="shared" si="3"/>
        <v>0</v>
      </c>
      <c r="P107" s="453" t="str">
        <f>IF($O107=1,COUNTIF($O$7:$O107,1),"")</f>
        <v/>
      </c>
      <c r="Q107" s="472"/>
      <c r="R107" s="465"/>
      <c r="S107" s="342"/>
      <c r="T107" s="342"/>
    </row>
    <row r="108" spans="1:20">
      <c r="A108" s="468" t="str">
        <f>IF($E108="","",COUNTA($E$7:E108))</f>
        <v/>
      </c>
      <c r="B108" s="446"/>
      <c r="C108" s="398"/>
      <c r="D108" s="482"/>
      <c r="E108" s="474"/>
      <c r="F108" s="475"/>
      <c r="G108" s="481"/>
      <c r="H108" s="475"/>
      <c r="I108" s="483"/>
      <c r="J108" s="472"/>
      <c r="K108" s="465"/>
      <c r="L108" s="479"/>
      <c r="M108" s="480"/>
      <c r="N108" s="480"/>
      <c r="O108" s="453">
        <f t="shared" si="3"/>
        <v>0</v>
      </c>
      <c r="P108" s="453" t="str">
        <f>IF($O108=1,COUNTIF($O$7:$O108,1),"")</f>
        <v/>
      </c>
      <c r="Q108" s="472"/>
      <c r="R108" s="465"/>
      <c r="S108" s="342"/>
      <c r="T108" s="342"/>
    </row>
    <row r="109" spans="1:20">
      <c r="A109" s="468" t="str">
        <f>IF($E109="","",COUNTA($E$7:E109))</f>
        <v/>
      </c>
      <c r="B109" s="446"/>
      <c r="C109" s="398"/>
      <c r="D109" s="482"/>
      <c r="E109" s="474"/>
      <c r="F109" s="475"/>
      <c r="G109" s="481"/>
      <c r="H109" s="475"/>
      <c r="I109" s="483"/>
      <c r="J109" s="472"/>
      <c r="K109" s="465"/>
      <c r="L109" s="479"/>
      <c r="M109" s="480"/>
      <c r="N109" s="480"/>
      <c r="O109" s="453">
        <f t="shared" si="3"/>
        <v>0</v>
      </c>
      <c r="P109" s="453" t="str">
        <f>IF($O109=1,COUNTIF($O$7:$O109,1),"")</f>
        <v/>
      </c>
      <c r="Q109" s="472"/>
      <c r="R109" s="465"/>
      <c r="S109" s="342"/>
      <c r="T109" s="342"/>
    </row>
    <row r="121" spans="2:17">
      <c r="B121" s="270"/>
      <c r="C121" s="270"/>
      <c r="E121" s="418"/>
      <c r="F121" s="270"/>
      <c r="G121" s="270"/>
      <c r="H121" s="270"/>
      <c r="I121" s="270"/>
      <c r="J121" s="270"/>
      <c r="L121" s="270"/>
      <c r="M121" s="270"/>
      <c r="N121" s="270"/>
      <c r="Q121" s="270"/>
    </row>
    <row r="122" spans="2:17">
      <c r="B122" s="270"/>
      <c r="C122" s="270"/>
      <c r="E122" s="418"/>
      <c r="F122" s="270"/>
      <c r="G122" s="270"/>
      <c r="H122" s="270"/>
      <c r="I122" s="270"/>
      <c r="J122" s="270"/>
      <c r="L122" s="270"/>
      <c r="M122" s="270"/>
      <c r="N122" s="270"/>
      <c r="Q122" s="270"/>
    </row>
    <row r="123" spans="2:17">
      <c r="B123" s="270"/>
      <c r="C123" s="270"/>
      <c r="E123" s="418"/>
      <c r="F123" s="270"/>
      <c r="G123" s="270"/>
      <c r="H123" s="270"/>
      <c r="I123" s="270"/>
      <c r="J123" s="270"/>
      <c r="L123" s="270"/>
      <c r="M123" s="270"/>
      <c r="N123" s="270"/>
      <c r="Q123" s="270"/>
    </row>
    <row r="124" spans="2:17">
      <c r="B124" s="270"/>
      <c r="C124" s="270"/>
      <c r="E124" s="418"/>
      <c r="F124" s="270"/>
      <c r="G124" s="270"/>
      <c r="H124" s="270"/>
      <c r="I124" s="270"/>
      <c r="J124" s="270"/>
      <c r="L124" s="270"/>
      <c r="M124" s="270"/>
      <c r="N124" s="270"/>
      <c r="Q124" s="270"/>
    </row>
    <row r="125" spans="2:17">
      <c r="B125" s="270"/>
      <c r="C125" s="270"/>
      <c r="E125" s="418"/>
      <c r="F125" s="270"/>
      <c r="G125" s="270"/>
      <c r="H125" s="270"/>
      <c r="I125" s="270"/>
      <c r="J125" s="270"/>
      <c r="L125" s="270"/>
      <c r="M125" s="270"/>
      <c r="N125" s="270"/>
      <c r="Q125" s="270"/>
    </row>
    <row r="126" spans="2:17">
      <c r="B126" s="270"/>
      <c r="C126" s="270"/>
      <c r="E126" s="418"/>
      <c r="F126" s="270"/>
      <c r="G126" s="270"/>
      <c r="H126" s="270"/>
      <c r="I126" s="270"/>
      <c r="J126" s="270"/>
      <c r="L126" s="270"/>
      <c r="M126" s="270"/>
      <c r="N126" s="270"/>
      <c r="Q126" s="270"/>
    </row>
    <row r="127" spans="2:17">
      <c r="B127" s="270"/>
      <c r="C127" s="270"/>
      <c r="E127" s="418"/>
      <c r="F127" s="270"/>
      <c r="G127" s="270"/>
      <c r="H127" s="270"/>
      <c r="I127" s="270"/>
      <c r="J127" s="270"/>
      <c r="L127" s="270"/>
      <c r="M127" s="270"/>
      <c r="N127" s="270"/>
      <c r="Q127" s="270"/>
    </row>
    <row r="128" spans="2:17">
      <c r="B128" s="270"/>
      <c r="C128" s="270"/>
      <c r="E128" s="418"/>
      <c r="F128" s="270"/>
      <c r="G128" s="270"/>
      <c r="H128" s="270"/>
      <c r="I128" s="270"/>
      <c r="J128" s="270"/>
      <c r="L128" s="270"/>
      <c r="M128" s="270"/>
      <c r="N128" s="270"/>
      <c r="Q128" s="270"/>
    </row>
    <row r="129" spans="2:17">
      <c r="B129" s="270"/>
      <c r="C129" s="270"/>
      <c r="E129" s="418"/>
      <c r="F129" s="270"/>
      <c r="G129" s="270"/>
      <c r="H129" s="270"/>
      <c r="I129" s="270"/>
      <c r="J129" s="270"/>
      <c r="L129" s="270"/>
      <c r="M129" s="270"/>
      <c r="N129" s="270"/>
      <c r="Q129" s="270"/>
    </row>
  </sheetData>
  <mergeCells count="2">
    <mergeCell ref="L4:N4"/>
    <mergeCell ref="O4:P4"/>
  </mergeCells>
  <phoneticPr fontId="2" type="noConversion"/>
  <dataValidations count="2">
    <dataValidation type="custom" errorStyle="warning" allowBlank="1" showInputMessage="1" showErrorMessage="1" errorTitle="Cảnh báo" error="Trùng dữ liệu, nhập lại_x000a_" sqref="E94">
      <formula1>COUNTIF($F$6:$F$109,E94)=1</formula1>
    </dataValidation>
    <dataValidation type="custom" errorStyle="warning" allowBlank="1" showInputMessage="1" showErrorMessage="1" errorTitle="Cảnh báo !" error="Trùng dữ liệu, hãy nhập lại." sqref="F94">
      <formula1>COUNTIF($L$6:$L$109,F94)=1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>
    <oddFooter>&amp;C&amp;P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-0.249977111117893"/>
  </sheetPr>
  <dimension ref="A1:O35"/>
  <sheetViews>
    <sheetView showGridLines="0" zoomScale="90" zoomScaleNormal="9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E39" sqref="E39"/>
    </sheetView>
  </sheetViews>
  <sheetFormatPr defaultColWidth="9" defaultRowHeight="15.6"/>
  <cols>
    <col min="1" max="1" width="9.296875" style="312" customWidth="1"/>
    <col min="2" max="2" width="6.796875" style="306" customWidth="1"/>
    <col min="3" max="3" width="7.69921875" style="307" customWidth="1"/>
    <col min="4" max="4" width="6.19921875" style="308" customWidth="1"/>
    <col min="5" max="5" width="26.3984375" style="317" customWidth="1"/>
    <col min="6" max="6" width="3.796875" style="309" customWidth="1"/>
    <col min="7" max="7" width="7.796875" style="310" customWidth="1"/>
    <col min="8" max="8" width="9.796875" style="308" customWidth="1"/>
    <col min="9" max="9" width="13.8984375" style="320" customWidth="1"/>
    <col min="10" max="10" width="10.19921875" style="379" customWidth="1"/>
    <col min="11" max="11" width="8.3984375" style="311" customWidth="1"/>
    <col min="12" max="12" width="7.19921875" style="306" customWidth="1"/>
    <col min="13" max="13" width="9.09765625" style="311" customWidth="1"/>
    <col min="14" max="14" width="4.796875" style="309" customWidth="1"/>
    <col min="15" max="15" width="4.69921875" style="209" customWidth="1"/>
    <col min="16" max="16384" width="9" style="309"/>
  </cols>
  <sheetData>
    <row r="1" spans="1:15" s="277" customFormat="1" ht="20.399999999999999" customHeight="1">
      <c r="A1" s="175" t="s">
        <v>295</v>
      </c>
      <c r="B1" s="274"/>
      <c r="C1" s="275"/>
      <c r="D1" s="276"/>
      <c r="E1" s="313"/>
      <c r="H1" s="278"/>
      <c r="I1" s="313"/>
      <c r="J1" s="376"/>
      <c r="K1" s="280"/>
      <c r="L1" s="279"/>
      <c r="M1" s="280"/>
      <c r="O1" s="204"/>
    </row>
    <row r="2" spans="1:15" s="277" customFormat="1" ht="13.2" customHeight="1">
      <c r="A2" s="175" t="s">
        <v>296</v>
      </c>
      <c r="B2" s="274"/>
      <c r="C2" s="275"/>
      <c r="D2" s="276"/>
      <c r="E2" s="313"/>
      <c r="G2" s="278"/>
      <c r="H2" s="278"/>
      <c r="I2" s="313"/>
      <c r="J2" s="376"/>
      <c r="K2" s="280"/>
      <c r="L2" s="279"/>
      <c r="M2" s="280"/>
      <c r="O2" s="204"/>
    </row>
    <row r="3" spans="1:15" s="284" customFormat="1">
      <c r="A3" s="281" t="s">
        <v>297</v>
      </c>
      <c r="B3" s="282"/>
      <c r="C3" s="275"/>
      <c r="D3" s="283"/>
      <c r="E3" s="314"/>
      <c r="H3" s="285"/>
      <c r="I3" s="313"/>
      <c r="J3" s="376"/>
      <c r="K3" s="280"/>
      <c r="L3" s="279"/>
      <c r="M3" s="280"/>
      <c r="O3" s="205"/>
    </row>
    <row r="4" spans="1:15" s="184" customFormat="1" hidden="1">
      <c r="A4" s="175"/>
      <c r="B4" s="286"/>
      <c r="C4" s="287"/>
      <c r="D4" s="288"/>
      <c r="E4" s="315"/>
      <c r="G4" s="176"/>
      <c r="H4" s="289"/>
      <c r="I4" s="318"/>
      <c r="J4" s="377"/>
      <c r="K4" s="290"/>
      <c r="L4" s="286"/>
      <c r="M4" s="290"/>
      <c r="O4" s="206"/>
    </row>
    <row r="5" spans="1:15" s="184" customFormat="1" ht="21.6" customHeight="1">
      <c r="B5" s="291"/>
      <c r="C5" s="292"/>
      <c r="D5" s="293" t="s">
        <v>294</v>
      </c>
      <c r="E5" s="315"/>
      <c r="G5" s="159"/>
      <c r="H5" s="289"/>
      <c r="I5" s="318"/>
      <c r="J5" s="377"/>
      <c r="K5" s="290"/>
      <c r="L5" s="286"/>
      <c r="M5" s="290"/>
      <c r="O5" s="206"/>
    </row>
    <row r="6" spans="1:15" s="302" customFormat="1" ht="18" customHeight="1">
      <c r="A6" s="207"/>
      <c r="B6" s="294"/>
      <c r="C6" s="295"/>
      <c r="D6" s="296"/>
      <c r="E6" s="316" t="s">
        <v>711</v>
      </c>
      <c r="F6" s="207"/>
      <c r="G6" s="297"/>
      <c r="H6" s="298"/>
      <c r="I6" s="316"/>
      <c r="J6" s="378"/>
      <c r="K6" s="300"/>
      <c r="L6" s="299"/>
      <c r="M6" s="300"/>
      <c r="N6" s="301"/>
      <c r="O6" s="207"/>
    </row>
    <row r="7" spans="1:15" s="270" customFormat="1" ht="15.75" customHeight="1">
      <c r="A7" s="271"/>
      <c r="B7" s="161"/>
      <c r="C7" s="161"/>
      <c r="D7" s="722" t="s">
        <v>99</v>
      </c>
      <c r="E7" s="722"/>
      <c r="F7" s="722"/>
      <c r="G7" s="722"/>
      <c r="H7" s="722"/>
      <c r="I7" s="723" t="s">
        <v>103</v>
      </c>
      <c r="J7" s="724"/>
      <c r="K7" s="725"/>
      <c r="L7" s="391"/>
      <c r="M7" s="273"/>
      <c r="N7" s="162"/>
      <c r="O7" s="208"/>
    </row>
    <row r="8" spans="1:15" s="385" customFormat="1" ht="39.75" customHeight="1">
      <c r="A8" s="627" t="s">
        <v>62</v>
      </c>
      <c r="B8" s="380" t="s">
        <v>59</v>
      </c>
      <c r="C8" s="380" t="s">
        <v>98</v>
      </c>
      <c r="D8" s="191" t="s">
        <v>100</v>
      </c>
      <c r="E8" s="272" t="s">
        <v>282</v>
      </c>
      <c r="F8" s="272" t="s">
        <v>63</v>
      </c>
      <c r="G8" s="191" t="s">
        <v>64</v>
      </c>
      <c r="H8" s="381" t="s">
        <v>2</v>
      </c>
      <c r="I8" s="160" t="s">
        <v>61</v>
      </c>
      <c r="J8" s="383" t="s">
        <v>259</v>
      </c>
      <c r="K8" s="383" t="s">
        <v>260</v>
      </c>
      <c r="L8" s="382" t="s">
        <v>712</v>
      </c>
      <c r="M8" s="384" t="s">
        <v>303</v>
      </c>
      <c r="N8" s="380" t="s">
        <v>109</v>
      </c>
      <c r="O8" s="628" t="s">
        <v>707</v>
      </c>
    </row>
    <row r="9" spans="1:15" s="303" customFormat="1" ht="13.2">
      <c r="A9" s="629" t="s">
        <v>774</v>
      </c>
      <c r="B9" s="630" t="s">
        <v>775</v>
      </c>
      <c r="C9" s="630" t="s">
        <v>776</v>
      </c>
      <c r="D9" s="630" t="s">
        <v>777</v>
      </c>
      <c r="E9" s="630" t="s">
        <v>778</v>
      </c>
      <c r="F9" s="630" t="s">
        <v>779</v>
      </c>
      <c r="G9" s="630" t="s">
        <v>780</v>
      </c>
      <c r="H9" s="630" t="s">
        <v>781</v>
      </c>
      <c r="I9" s="632" t="s">
        <v>782</v>
      </c>
      <c r="J9" s="630" t="s">
        <v>783</v>
      </c>
      <c r="K9" s="630" t="s">
        <v>784</v>
      </c>
      <c r="L9" s="630" t="s">
        <v>785</v>
      </c>
      <c r="M9" s="630" t="s">
        <v>786</v>
      </c>
      <c r="N9" s="630" t="s">
        <v>787</v>
      </c>
      <c r="O9" s="631" t="s">
        <v>788</v>
      </c>
    </row>
    <row r="10" spans="1:15" ht="26.4" hidden="1">
      <c r="A10" s="386" t="s">
        <v>274</v>
      </c>
      <c r="B10" s="387" t="s">
        <v>324</v>
      </c>
      <c r="C10" s="388">
        <v>43840</v>
      </c>
      <c r="D10" s="392">
        <v>10921</v>
      </c>
      <c r="E10" s="393" t="s">
        <v>325</v>
      </c>
      <c r="F10" s="394">
        <v>1</v>
      </c>
      <c r="G10" s="395"/>
      <c r="H10" s="616">
        <f>IF('TỔNG HỢP BẢO HÀNH'!$F10="",'TỔNG HỢP BẢO HÀNH'!$G10,'TỔNG HỢP BẢO HÀNH'!$F10*'TỔNG HỢP BẢO HÀNH'!$G10)</f>
        <v>0</v>
      </c>
      <c r="I10" s="617" t="str">
        <f>IF('TỔNG HỢP BẢO HÀNH'!$D10="",$A10,VLOOKUP('TỔNG HỢP BẢO HÀNH'!$A10,TTKH,2,0))</f>
        <v>Trần Thị Yến Thu</v>
      </c>
      <c r="J10" s="618" t="str">
        <f>IF('TỔNG HỢP BẢO HÀNH'!$A10="","",VLOOKUP('TỔNG HỢP BẢO HÀNH'!$A10,TTKH,3,0))</f>
        <v>XTC651150G1330660</v>
      </c>
      <c r="K10" s="619" t="str">
        <f>IF('TỔNG HỢP BẢO HÀNH'!$A10="","",VLOOKUP('TỔNG HỢP BẢO HÀNH'!$A10,TTKH,4,0))</f>
        <v>F2795045</v>
      </c>
      <c r="L10" s="620">
        <f>IF('TỔNG HỢP BẢO HÀNH'!$A10="","",VLOOKUP('TỔNG HỢP BẢO HÀNH'!$A10,TTKH,5,0))</f>
        <v>43719</v>
      </c>
      <c r="M10" s="396" t="s">
        <v>307</v>
      </c>
      <c r="N10" s="397" t="s">
        <v>309</v>
      </c>
      <c r="O10" s="389"/>
    </row>
    <row r="11" spans="1:15" ht="26.4" hidden="1">
      <c r="A11" s="386" t="s">
        <v>274</v>
      </c>
      <c r="B11" s="387" t="s">
        <v>324</v>
      </c>
      <c r="C11" s="388">
        <v>43840</v>
      </c>
      <c r="D11" s="392">
        <v>10921</v>
      </c>
      <c r="E11" s="393" t="s">
        <v>326</v>
      </c>
      <c r="F11" s="394">
        <v>1</v>
      </c>
      <c r="G11" s="395"/>
      <c r="H11" s="616">
        <f>IF('TỔNG HỢP BẢO HÀNH'!$F11="",'TỔNG HỢP BẢO HÀNH'!$G11,'TỔNG HỢP BẢO HÀNH'!$F11*'TỔNG HỢP BẢO HÀNH'!$G11)</f>
        <v>0</v>
      </c>
      <c r="I11" s="617" t="str">
        <f>IF('TỔNG HỢP BẢO HÀNH'!$D11="",$A11,VLOOKUP('TỔNG HỢP BẢO HÀNH'!$A11,TTKH,2,0))</f>
        <v>Trần Thị Yến Thu</v>
      </c>
      <c r="J11" s="618" t="str">
        <f>IF('TỔNG HỢP BẢO HÀNH'!$A11="","",VLOOKUP('TỔNG HỢP BẢO HÀNH'!$A11,TTKH,3,0))</f>
        <v>XTC651150G1330660</v>
      </c>
      <c r="K11" s="619" t="str">
        <f>IF('TỔNG HỢP BẢO HÀNH'!$A11="","",VLOOKUP('TỔNG HỢP BẢO HÀNH'!$A11,TTKH,4,0))</f>
        <v>F2795045</v>
      </c>
      <c r="L11" s="620">
        <f>IF('TỔNG HỢP BẢO HÀNH'!$A11="","",VLOOKUP('TỔNG HỢP BẢO HÀNH'!$A11,TTKH,5,0))</f>
        <v>43719</v>
      </c>
      <c r="M11" s="396" t="s">
        <v>307</v>
      </c>
      <c r="N11" s="397" t="s">
        <v>309</v>
      </c>
      <c r="O11" s="389"/>
    </row>
    <row r="12" spans="1:15" ht="26.4" hidden="1">
      <c r="A12" s="386" t="s">
        <v>274</v>
      </c>
      <c r="B12" s="387" t="s">
        <v>324</v>
      </c>
      <c r="C12" s="388">
        <v>43840</v>
      </c>
      <c r="D12" s="392">
        <v>10921</v>
      </c>
      <c r="E12" s="393" t="s">
        <v>327</v>
      </c>
      <c r="F12" s="394">
        <v>1</v>
      </c>
      <c r="G12" s="395">
        <v>550000</v>
      </c>
      <c r="H12" s="616">
        <f>IF('TỔNG HỢP BẢO HÀNH'!$F12="",'TỔNG HỢP BẢO HÀNH'!$G12,'TỔNG HỢP BẢO HÀNH'!$F12*'TỔNG HỢP BẢO HÀNH'!$G12)</f>
        <v>550000</v>
      </c>
      <c r="I12" s="617" t="str">
        <f>IF('TỔNG HỢP BẢO HÀNH'!$D12="",$A12,VLOOKUP('TỔNG HỢP BẢO HÀNH'!$A12,TTKH,2,0))</f>
        <v>Trần Thị Yến Thu</v>
      </c>
      <c r="J12" s="618" t="str">
        <f>IF('TỔNG HỢP BẢO HÀNH'!$A12="","",VLOOKUP('TỔNG HỢP BẢO HÀNH'!$A12,TTKH,3,0))</f>
        <v>XTC651150G1330660</v>
      </c>
      <c r="K12" s="619" t="str">
        <f>IF('TỔNG HỢP BẢO HÀNH'!$A12="","",VLOOKUP('TỔNG HỢP BẢO HÀNH'!$A12,TTKH,4,0))</f>
        <v>F2795045</v>
      </c>
      <c r="L12" s="620">
        <f>IF('TỔNG HỢP BẢO HÀNH'!$A12="","",VLOOKUP('TỔNG HỢP BẢO HÀNH'!$A12,TTKH,5,0))</f>
        <v>43719</v>
      </c>
      <c r="M12" s="396" t="s">
        <v>307</v>
      </c>
      <c r="N12" s="397" t="s">
        <v>302</v>
      </c>
      <c r="O12" s="389"/>
    </row>
    <row r="13" spans="1:15" ht="39.6" hidden="1">
      <c r="A13" s="386" t="s">
        <v>274</v>
      </c>
      <c r="B13" s="387" t="s">
        <v>324</v>
      </c>
      <c r="C13" s="388">
        <v>43840</v>
      </c>
      <c r="D13" s="392">
        <v>10921</v>
      </c>
      <c r="E13" s="393" t="s">
        <v>328</v>
      </c>
      <c r="F13" s="394"/>
      <c r="G13" s="395">
        <v>250000</v>
      </c>
      <c r="H13" s="616">
        <f>IF('TỔNG HỢP BẢO HÀNH'!$F13="",'TỔNG HỢP BẢO HÀNH'!$G13,'TỔNG HỢP BẢO HÀNH'!$F13*'TỔNG HỢP BẢO HÀNH'!$G13)</f>
        <v>250000</v>
      </c>
      <c r="I13" s="617" t="str">
        <f>IF('TỔNG HỢP BẢO HÀNH'!$D13="",$A13,VLOOKUP('TỔNG HỢP BẢO HÀNH'!$A13,TTKH,2,0))</f>
        <v>Trần Thị Yến Thu</v>
      </c>
      <c r="J13" s="618" t="str">
        <f>IF('TỔNG HỢP BẢO HÀNH'!$A13="","",VLOOKUP('TỔNG HỢP BẢO HÀNH'!$A13,TTKH,3,0))</f>
        <v>XTC651150G1330660</v>
      </c>
      <c r="K13" s="619" t="str">
        <f>IF('TỔNG HỢP BẢO HÀNH'!$A13="","",VLOOKUP('TỔNG HỢP BẢO HÀNH'!$A13,TTKH,4,0))</f>
        <v>F2795045</v>
      </c>
      <c r="L13" s="620">
        <f>IF('TỔNG HỢP BẢO HÀNH'!$A13="","",VLOOKUP('TỔNG HỢP BẢO HÀNH'!$A13,TTKH,5,0))</f>
        <v>43719</v>
      </c>
      <c r="M13" s="396" t="s">
        <v>307</v>
      </c>
      <c r="N13" s="397"/>
      <c r="O13" s="389"/>
    </row>
    <row r="14" spans="1:15" ht="39.6" hidden="1">
      <c r="A14" s="304" t="s">
        <v>345</v>
      </c>
      <c r="B14" s="387"/>
      <c r="C14" s="399">
        <v>43874</v>
      </c>
      <c r="D14" s="392"/>
      <c r="E14" s="393" t="s">
        <v>329</v>
      </c>
      <c r="F14" s="394"/>
      <c r="G14" s="395">
        <v>900000</v>
      </c>
      <c r="H14" s="616">
        <f>IF('TỔNG HỢP BẢO HÀNH'!$F14="",'TỔNG HỢP BẢO HÀNH'!$G14,'TỔNG HỢP BẢO HÀNH'!$F14*'TỔNG HỢP BẢO HÀNH'!$G14)</f>
        <v>900000</v>
      </c>
      <c r="I14" s="617" t="str">
        <f>IF('TỔNG HỢP BẢO HÀNH'!$D14="",$A14,VLOOKUP('TỔNG HỢP BẢO HÀNH'!$A14,TTKH,2,0))</f>
        <v>G2477549</v>
      </c>
      <c r="J14" s="618" t="e">
        <f>IF('TỔNG HỢP BẢO HÀNH'!$A14="","",VLOOKUP('TỔNG HỢP BẢO HÀNH'!$A14,TTKH,3,0))</f>
        <v>#N/A</v>
      </c>
      <c r="K14" s="619" t="e">
        <f>IF('TỔNG HỢP BẢO HÀNH'!$A14="","",VLOOKUP('TỔNG HỢP BẢO HÀNH'!$A14,TTKH,4,0))</f>
        <v>#N/A</v>
      </c>
      <c r="L14" s="620" t="e">
        <f>IF('TỔNG HỢP BẢO HÀNH'!$A14="","",VLOOKUP('TỔNG HỢP BẢO HÀNH'!$A14,TTKH,5,0))</f>
        <v>#N/A</v>
      </c>
      <c r="M14" s="396" t="s">
        <v>332</v>
      </c>
      <c r="N14" s="397"/>
      <c r="O14" s="389"/>
    </row>
    <row r="15" spans="1:15" ht="26.4" hidden="1">
      <c r="A15" s="386" t="s">
        <v>333</v>
      </c>
      <c r="B15" s="387"/>
      <c r="C15" s="399">
        <v>43881</v>
      </c>
      <c r="D15" s="392">
        <v>3594</v>
      </c>
      <c r="E15" s="393" t="s">
        <v>334</v>
      </c>
      <c r="F15" s="394"/>
      <c r="G15" s="395">
        <v>200000</v>
      </c>
      <c r="H15" s="616">
        <f>IF('TỔNG HỢP BẢO HÀNH'!$F15="",'TỔNG HỢP BẢO HÀNH'!$G15,'TỔNG HỢP BẢO HÀNH'!$F15*'TỔNG HỢP BẢO HÀNH'!$G15)</f>
        <v>200000</v>
      </c>
      <c r="I15" s="617" t="str">
        <f>IF('TỔNG HỢP BẢO HÀNH'!$D15="",$A15,VLOOKUP('TỔNG HỢP BẢO HÀNH'!$A15,TTKH,2,0))</f>
        <v>Công ty TNHH Thông Thuận Phát</v>
      </c>
      <c r="J15" s="618" t="str">
        <f>IF('TỔNG HỢP BẢO HÀNH'!$A15="","",VLOOKUP('TỔNG HỢP BẢO HÀNH'!$A15,TTKH,3,0))</f>
        <v>XTC651150G2477549</v>
      </c>
      <c r="K15" s="619" t="str">
        <f>IF('TỔNG HỢP BẢO HÀNH'!$A15="","",VLOOKUP('TỔNG HỢP BẢO HÀNH'!$A15,TTKH,4,0))</f>
        <v>G2816833</v>
      </c>
      <c r="L15" s="620">
        <f>IF('TỔNG HỢP BẢO HÀNH'!$A15="","",VLOOKUP('TỔNG HỢP BẢO HÀNH'!$A15,TTKH,5,0))</f>
        <v>43875</v>
      </c>
      <c r="M15" s="396" t="s">
        <v>336</v>
      </c>
      <c r="N15" s="397"/>
      <c r="O15" s="389"/>
    </row>
    <row r="16" spans="1:15" ht="26.4" hidden="1">
      <c r="A16" s="386" t="s">
        <v>333</v>
      </c>
      <c r="B16" s="387"/>
      <c r="C16" s="399">
        <v>43881</v>
      </c>
      <c r="D16" s="392">
        <v>3594</v>
      </c>
      <c r="E16" s="393" t="s">
        <v>325</v>
      </c>
      <c r="F16" s="394">
        <v>1</v>
      </c>
      <c r="G16" s="395"/>
      <c r="H16" s="616">
        <f>IF('TỔNG HỢP BẢO HÀNH'!$F16="",'TỔNG HỢP BẢO HÀNH'!$G16,'TỔNG HỢP BẢO HÀNH'!$F16*'TỔNG HỢP BẢO HÀNH'!$G16)</f>
        <v>0</v>
      </c>
      <c r="I16" s="617" t="str">
        <f>IF('TỔNG HỢP BẢO HÀNH'!$D16="",$A16,VLOOKUP('TỔNG HỢP BẢO HÀNH'!$A16,TTKH,2,0))</f>
        <v>Công ty TNHH Thông Thuận Phát</v>
      </c>
      <c r="J16" s="618" t="str">
        <f>IF('TỔNG HỢP BẢO HÀNH'!$A16="","",VLOOKUP('TỔNG HỢP BẢO HÀNH'!$A16,TTKH,3,0))</f>
        <v>XTC651150G2477549</v>
      </c>
      <c r="K16" s="619" t="str">
        <f>IF('TỔNG HỢP BẢO HÀNH'!$A16="","",VLOOKUP('TỔNG HỢP BẢO HÀNH'!$A16,TTKH,4,0))</f>
        <v>G2816833</v>
      </c>
      <c r="L16" s="620">
        <f>IF('TỔNG HỢP BẢO HÀNH'!$A16="","",VLOOKUP('TỔNG HỢP BẢO HÀNH'!$A16,TTKH,5,0))</f>
        <v>43875</v>
      </c>
      <c r="M16" s="396" t="s">
        <v>336</v>
      </c>
      <c r="N16" s="397" t="s">
        <v>309</v>
      </c>
      <c r="O16" s="389"/>
    </row>
    <row r="17" spans="1:15" ht="39.6" hidden="1">
      <c r="A17" s="304" t="s">
        <v>346</v>
      </c>
      <c r="B17" s="387"/>
      <c r="C17" s="399">
        <v>43883</v>
      </c>
      <c r="D17" s="392"/>
      <c r="E17" s="393" t="s">
        <v>337</v>
      </c>
      <c r="F17" s="394"/>
      <c r="G17" s="395">
        <v>800000</v>
      </c>
      <c r="H17" s="616">
        <f>IF('TỔNG HỢP BẢO HÀNH'!$F17="",'TỔNG HỢP BẢO HÀNH'!$G17,'TỔNG HỢP BẢO HÀNH'!$F17*'TỔNG HỢP BẢO HÀNH'!$G17)</f>
        <v>800000</v>
      </c>
      <c r="I17" s="617" t="str">
        <f>IF('TỔNG HỢP BẢO HÀNH'!$D17="",$A17,VLOOKUP('TỔNG HỢP BẢO HÀNH'!$A17,TTKH,2,0))</f>
        <v>G1338886</v>
      </c>
      <c r="J17" s="618" t="e">
        <f>IF('TỔNG HỢP BẢO HÀNH'!$A17="","",VLOOKUP('TỔNG HỢP BẢO HÀNH'!$A17,TTKH,3,0))</f>
        <v>#N/A</v>
      </c>
      <c r="K17" s="619" t="e">
        <f>IF('TỔNG HỢP BẢO HÀNH'!$A17="","",VLOOKUP('TỔNG HỢP BẢO HÀNH'!$A17,TTKH,4,0))</f>
        <v>#N/A</v>
      </c>
      <c r="L17" s="620" t="e">
        <f>IF('TỔNG HỢP BẢO HÀNH'!$A17="","",VLOOKUP('TỔNG HỢP BẢO HÀNH'!$A17,TTKH,5,0))</f>
        <v>#N/A</v>
      </c>
      <c r="M17" s="396" t="s">
        <v>332</v>
      </c>
      <c r="N17" s="397"/>
      <c r="O17" s="389"/>
    </row>
    <row r="18" spans="1:15" ht="26.4" hidden="1">
      <c r="A18" s="386" t="s">
        <v>340</v>
      </c>
      <c r="B18" s="387"/>
      <c r="C18" s="399">
        <v>43884</v>
      </c>
      <c r="D18" s="392">
        <v>2960</v>
      </c>
      <c r="E18" s="393" t="s">
        <v>341</v>
      </c>
      <c r="F18" s="394"/>
      <c r="G18" s="395">
        <v>300000</v>
      </c>
      <c r="H18" s="616">
        <f>IF('TỔNG HỢP BẢO HÀNH'!$F18="",'TỔNG HỢP BẢO HÀNH'!$G18,'TỔNG HỢP BẢO HÀNH'!$F18*'TỔNG HỢP BẢO HÀNH'!$G18)</f>
        <v>300000</v>
      </c>
      <c r="I18" s="617" t="str">
        <f>IF('TỔNG HỢP BẢO HÀNH'!$D18="",$A18,VLOOKUP('TỔNG HỢP BẢO HÀNH'!$A18,TTKH,2,0))</f>
        <v>Trần Anh Oai</v>
      </c>
      <c r="J18" s="618" t="str">
        <f>IF('TỔNG HỢP BẢO HÀNH'!$A18="","",VLOOKUP('TỔNG HỢP BẢO HÀNH'!$A18,TTKH,3,0))</f>
        <v>XTC651150G2477556</v>
      </c>
      <c r="K18" s="619" t="str">
        <f>IF('TỔNG HỢP BẢO HÀNH'!$A18="","",VLOOKUP('TỔNG HỢP BẢO HÀNH'!$A18,TTKH,4,0))</f>
        <v>G2817024</v>
      </c>
      <c r="L18" s="620">
        <f>IF('TỔNG HỢP BẢO HÀNH'!$A18="","",VLOOKUP('TỔNG HỢP BẢO HÀNH'!$A18,TTKH,5,0))</f>
        <v>43873</v>
      </c>
      <c r="M18" s="396" t="s">
        <v>336</v>
      </c>
      <c r="N18" s="397"/>
      <c r="O18" s="389"/>
    </row>
    <row r="19" spans="1:15" ht="26.4" hidden="1">
      <c r="A19" s="486" t="s">
        <v>285</v>
      </c>
      <c r="B19" s="305" t="s">
        <v>790</v>
      </c>
      <c r="C19" s="388">
        <v>43895</v>
      </c>
      <c r="D19" s="392">
        <v>28641</v>
      </c>
      <c r="E19" s="393" t="s">
        <v>311</v>
      </c>
      <c r="F19" s="394"/>
      <c r="G19" s="395">
        <v>200000</v>
      </c>
      <c r="H19" s="616">
        <f>IF('TỔNG HỢP BẢO HÀNH'!$F19="",'TỔNG HỢP BẢO HÀNH'!$G19,'TỔNG HỢP BẢO HÀNH'!$F19*'TỔNG HỢP BẢO HÀNH'!$G19)</f>
        <v>200000</v>
      </c>
      <c r="I19" s="617" t="str">
        <f>IF('TỔNG HỢP BẢO HÀNH'!$D19="",$A19,VLOOKUP('TỔNG HỢP BẢO HÀNH'!$A19,TTKH,2,0))</f>
        <v>Nguyễn Hoàng Kế</v>
      </c>
      <c r="J19" s="618" t="str">
        <f>IF('TỔNG HỢP BẢO HÀNH'!$A19="","",VLOOKUP('TỔNG HỢP BẢO HÀNH'!$A19,TTKH,3,0))</f>
        <v>XTC651150G2477555</v>
      </c>
      <c r="K19" s="619" t="str">
        <f>IF('TỔNG HỢP BẢO HÀNH'!$A19="","",VLOOKUP('TỔNG HỢP BẢO HÀNH'!$A19,TTKH,4,0))</f>
        <v>G2817038</v>
      </c>
      <c r="L19" s="620">
        <f>IF('TỔNG HỢP BẢO HÀNH'!$A19="","",VLOOKUP('TỔNG HỢP BẢO HÀNH'!$A19,TTKH,5,0))</f>
        <v>43707</v>
      </c>
      <c r="M19" s="396" t="s">
        <v>312</v>
      </c>
      <c r="N19" s="397"/>
      <c r="O19" s="389"/>
    </row>
    <row r="20" spans="1:15" ht="26.4" hidden="1">
      <c r="A20" s="486" t="s">
        <v>274</v>
      </c>
      <c r="B20" s="305" t="s">
        <v>791</v>
      </c>
      <c r="C20" s="388">
        <v>43899</v>
      </c>
      <c r="D20" s="392">
        <v>15958</v>
      </c>
      <c r="E20" s="393" t="s">
        <v>313</v>
      </c>
      <c r="F20" s="394">
        <v>1</v>
      </c>
      <c r="G20" s="395">
        <v>350000</v>
      </c>
      <c r="H20" s="616">
        <f>IF('TỔNG HỢP BẢO HÀNH'!$F20="",'TỔNG HỢP BẢO HÀNH'!$G20,'TỔNG HỢP BẢO HÀNH'!$F20*'TỔNG HỢP BẢO HÀNH'!$G20)</f>
        <v>350000</v>
      </c>
      <c r="I20" s="617" t="str">
        <f>IF('TỔNG HỢP BẢO HÀNH'!$D20="",$A20,VLOOKUP('TỔNG HỢP BẢO HÀNH'!$A20,TTKH,2,0))</f>
        <v>Trần Thị Yến Thu</v>
      </c>
      <c r="J20" s="618" t="str">
        <f>IF('TỔNG HỢP BẢO HÀNH'!$A20="","",VLOOKUP('TỔNG HỢP BẢO HÀNH'!$A20,TTKH,3,0))</f>
        <v>XTC651150G1330660</v>
      </c>
      <c r="K20" s="619" t="str">
        <f>IF('TỔNG HỢP BẢO HÀNH'!$A20="","",VLOOKUP('TỔNG HỢP BẢO HÀNH'!$A20,TTKH,4,0))</f>
        <v>F2795045</v>
      </c>
      <c r="L20" s="620">
        <f>IF('TỔNG HỢP BẢO HÀNH'!$A20="","",VLOOKUP('TỔNG HỢP BẢO HÀNH'!$A20,TTKH,5,0))</f>
        <v>43719</v>
      </c>
      <c r="M20" s="396" t="s">
        <v>312</v>
      </c>
      <c r="N20" s="397" t="s">
        <v>314</v>
      </c>
      <c r="O20" s="389"/>
    </row>
    <row r="21" spans="1:15" ht="26.4" hidden="1">
      <c r="A21" s="486" t="s">
        <v>274</v>
      </c>
      <c r="B21" s="305" t="s">
        <v>791</v>
      </c>
      <c r="C21" s="388">
        <v>43899</v>
      </c>
      <c r="D21" s="392">
        <v>15958</v>
      </c>
      <c r="E21" s="393" t="s">
        <v>315</v>
      </c>
      <c r="F21" s="394"/>
      <c r="G21" s="395">
        <v>300000</v>
      </c>
      <c r="H21" s="616">
        <f>IF('TỔNG HỢP BẢO HÀNH'!$F21="",'TỔNG HỢP BẢO HÀNH'!$G21,'TỔNG HỢP BẢO HÀNH'!$F21*'TỔNG HỢP BẢO HÀNH'!$G21)</f>
        <v>300000</v>
      </c>
      <c r="I21" s="617" t="str">
        <f>IF('TỔNG HỢP BẢO HÀNH'!$D21="",$A21,VLOOKUP('TỔNG HỢP BẢO HÀNH'!$A21,TTKH,2,0))</f>
        <v>Trần Thị Yến Thu</v>
      </c>
      <c r="J21" s="618" t="str">
        <f>IF('TỔNG HỢP BẢO HÀNH'!$A21="","",VLOOKUP('TỔNG HỢP BẢO HÀNH'!$A21,TTKH,3,0))</f>
        <v>XTC651150G1330660</v>
      </c>
      <c r="K21" s="619" t="str">
        <f>IF('TỔNG HỢP BẢO HÀNH'!$A21="","",VLOOKUP('TỔNG HỢP BẢO HÀNH'!$A21,TTKH,4,0))</f>
        <v>F2795045</v>
      </c>
      <c r="L21" s="620">
        <f>IF('TỔNG HỢP BẢO HÀNH'!$A21="","",VLOOKUP('TỔNG HỢP BẢO HÀNH'!$A21,TTKH,5,0))</f>
        <v>43719</v>
      </c>
      <c r="M21" s="396" t="s">
        <v>312</v>
      </c>
      <c r="N21" s="397"/>
      <c r="O21" s="389"/>
    </row>
    <row r="22" spans="1:15" ht="26.4" hidden="1">
      <c r="A22" s="486" t="s">
        <v>692</v>
      </c>
      <c r="B22" s="305" t="s">
        <v>792</v>
      </c>
      <c r="C22" s="388">
        <v>43914</v>
      </c>
      <c r="D22" s="392">
        <v>3310</v>
      </c>
      <c r="E22" s="393" t="s">
        <v>313</v>
      </c>
      <c r="F22" s="478">
        <v>1</v>
      </c>
      <c r="G22" s="657">
        <v>350000</v>
      </c>
      <c r="H22" s="616">
        <f>IF('TỔNG HỢP BẢO HÀNH'!$F22="",'TỔNG HỢP BẢO HÀNH'!$G22,'TỔNG HỢP BẢO HÀNH'!$F22*'TỔNG HỢP BẢO HÀNH'!$G22)</f>
        <v>350000</v>
      </c>
      <c r="I22" s="617" t="str">
        <f>IF('TỔNG HỢP BẢO HÀNH'!$D22="",$A22,VLOOKUP('TỔNG HỢP BẢO HÀNH'!$A22,TTKH,2,0))</f>
        <v>Hà Thị Kim Hồng</v>
      </c>
      <c r="J22" s="618" t="str">
        <f>IF('TỔNG HỢP BẢO HÀNH'!$A22="","",VLOOKUP('TỔNG HỢP BẢO HÀNH'!$A22,TTKH,3,0))</f>
        <v>XTC651150G1331409</v>
      </c>
      <c r="K22" s="619" t="str">
        <f>IF('TỔNG HỢP BẢO HÀNH'!$A22="","",VLOOKUP('TỔNG HỢP BẢO HÀNH'!$A22,TTKH,4,0))</f>
        <v>F2796866</v>
      </c>
      <c r="L22" s="620">
        <f>IF('TỔNG HỢP BẢO HÀNH'!$A22="","",VLOOKUP('TỔNG HỢP BẢO HÀNH'!$A22,TTKH,5,0))</f>
        <v>43907</v>
      </c>
      <c r="M22" s="396" t="s">
        <v>317</v>
      </c>
      <c r="N22" s="397" t="s">
        <v>314</v>
      </c>
      <c r="O22" s="389"/>
    </row>
    <row r="23" spans="1:15" ht="39.6" hidden="1">
      <c r="A23" s="486" t="s">
        <v>692</v>
      </c>
      <c r="B23" s="305" t="s">
        <v>792</v>
      </c>
      <c r="C23" s="388">
        <v>43914</v>
      </c>
      <c r="D23" s="392">
        <v>3310</v>
      </c>
      <c r="E23" s="393" t="s">
        <v>318</v>
      </c>
      <c r="F23" s="394"/>
      <c r="G23" s="395">
        <v>300000</v>
      </c>
      <c r="H23" s="616">
        <f>IF('TỔNG HỢP BẢO HÀNH'!$F23="",'TỔNG HỢP BẢO HÀNH'!$G23,'TỔNG HỢP BẢO HÀNH'!$F23*'TỔNG HỢP BẢO HÀNH'!$G23)</f>
        <v>300000</v>
      </c>
      <c r="I23" s="617" t="str">
        <f>IF('TỔNG HỢP BẢO HÀNH'!$D23="",$A23,VLOOKUP('TỔNG HỢP BẢO HÀNH'!$A23,TTKH,2,0))</f>
        <v>Hà Thị Kim Hồng</v>
      </c>
      <c r="J23" s="618" t="str">
        <f>IF('TỔNG HỢP BẢO HÀNH'!$A23="","",VLOOKUP('TỔNG HỢP BẢO HÀNH'!$A23,TTKH,3,0))</f>
        <v>XTC651150G1331409</v>
      </c>
      <c r="K23" s="619" t="str">
        <f>IF('TỔNG HỢP BẢO HÀNH'!$A23="","",VLOOKUP('TỔNG HỢP BẢO HÀNH'!$A23,TTKH,4,0))</f>
        <v>F2796866</v>
      </c>
      <c r="L23" s="620">
        <f>IF('TỔNG HỢP BẢO HÀNH'!$A23="","",VLOOKUP('TỔNG HỢP BẢO HÀNH'!$A23,TTKH,5,0))</f>
        <v>43907</v>
      </c>
      <c r="M23" s="396" t="s">
        <v>317</v>
      </c>
      <c r="N23" s="397"/>
      <c r="O23" s="389"/>
    </row>
    <row r="24" spans="1:15" ht="26.4" hidden="1">
      <c r="A24" s="486" t="s">
        <v>697</v>
      </c>
      <c r="B24" s="305" t="s">
        <v>793</v>
      </c>
      <c r="C24" s="388">
        <v>43920</v>
      </c>
      <c r="D24" s="392">
        <v>4537</v>
      </c>
      <c r="E24" s="393" t="s">
        <v>313</v>
      </c>
      <c r="F24" s="478">
        <v>1</v>
      </c>
      <c r="G24" s="657">
        <v>350000</v>
      </c>
      <c r="H24" s="616">
        <f>IF('TỔNG HỢP BẢO HÀNH'!$F24="",'TỔNG HỢP BẢO HÀNH'!$G24,'TỔNG HỢP BẢO HÀNH'!$F24*'TỔNG HỢP BẢO HÀNH'!$G24)</f>
        <v>350000</v>
      </c>
      <c r="I24" s="617" t="str">
        <f>IF('TỔNG HỢP BẢO HÀNH'!$D24="",$A24,VLOOKUP('TỔNG HỢP BẢO HÀNH'!$A24,TTKH,2,0))</f>
        <v>Huỳnh Văn Sang</v>
      </c>
      <c r="J24" s="618" t="str">
        <f>IF('TỔNG HỢP BẢO HÀNH'!$A24="","",VLOOKUP('TỔNG HỢP BẢO HÀNH'!$A24,TTKH,3,0))</f>
        <v>XTC651150G1331408</v>
      </c>
      <c r="K24" s="619" t="str">
        <f>IF('TỔNG HỢP BẢO HÀNH'!$A24="","",VLOOKUP('TỔNG HỢP BẢO HÀNH'!$A24,TTKH,4,0))</f>
        <v>F2796865</v>
      </c>
      <c r="L24" s="620">
        <f>IF('TỔNG HỢP BẢO HÀNH'!$A24="","",VLOOKUP('TỔNG HỢP BẢO HÀNH'!$A24,TTKH,5,0))</f>
        <v>43912</v>
      </c>
      <c r="M24" s="396" t="s">
        <v>317</v>
      </c>
      <c r="N24" s="397" t="s">
        <v>314</v>
      </c>
      <c r="O24" s="389"/>
    </row>
    <row r="25" spans="1:15" ht="26.4" hidden="1">
      <c r="A25" s="486" t="s">
        <v>697</v>
      </c>
      <c r="B25" s="305" t="s">
        <v>793</v>
      </c>
      <c r="C25" s="388">
        <v>43920</v>
      </c>
      <c r="D25" s="392">
        <v>4537</v>
      </c>
      <c r="E25" s="393" t="s">
        <v>322</v>
      </c>
      <c r="F25" s="394"/>
      <c r="G25" s="395">
        <v>300000</v>
      </c>
      <c r="H25" s="616">
        <f>IF('TỔNG HỢP BẢO HÀNH'!$F25="",'TỔNG HỢP BẢO HÀNH'!$G25,'TỔNG HỢP BẢO HÀNH'!$F25*'TỔNG HỢP BẢO HÀNH'!$G25)</f>
        <v>300000</v>
      </c>
      <c r="I25" s="617" t="str">
        <f>IF('TỔNG HỢP BẢO HÀNH'!$D25="",$A25,VLOOKUP('TỔNG HỢP BẢO HÀNH'!$A25,TTKH,2,0))</f>
        <v>Huỳnh Văn Sang</v>
      </c>
      <c r="J25" s="618" t="str">
        <f>IF('TỔNG HỢP BẢO HÀNH'!$A25="","",VLOOKUP('TỔNG HỢP BẢO HÀNH'!$A25,TTKH,3,0))</f>
        <v>XTC651150G1331408</v>
      </c>
      <c r="K25" s="619" t="str">
        <f>IF('TỔNG HỢP BẢO HÀNH'!$A25="","",VLOOKUP('TỔNG HỢP BẢO HÀNH'!$A25,TTKH,4,0))</f>
        <v>F2796865</v>
      </c>
      <c r="L25" s="620">
        <f>IF('TỔNG HỢP BẢO HÀNH'!$A25="","",VLOOKUP('TỔNG HỢP BẢO HÀNH'!$A25,TTKH,5,0))</f>
        <v>43912</v>
      </c>
      <c r="M25" s="396" t="s">
        <v>317</v>
      </c>
      <c r="N25" s="397"/>
      <c r="O25" s="389"/>
    </row>
    <row r="26" spans="1:15" ht="26.4" hidden="1">
      <c r="A26" s="486" t="s">
        <v>697</v>
      </c>
      <c r="B26" s="305" t="s">
        <v>793</v>
      </c>
      <c r="C26" s="388">
        <v>43920</v>
      </c>
      <c r="D26" s="392">
        <v>4537</v>
      </c>
      <c r="E26" s="393" t="s">
        <v>323</v>
      </c>
      <c r="F26" s="394"/>
      <c r="G26" s="395">
        <v>250000</v>
      </c>
      <c r="H26" s="616">
        <f>IF('TỔNG HỢP BẢO HÀNH'!$F26="",'TỔNG HỢP BẢO HÀNH'!$G26,'TỔNG HỢP BẢO HÀNH'!$F26*'TỔNG HỢP BẢO HÀNH'!$G26)</f>
        <v>250000</v>
      </c>
      <c r="I26" s="617" t="str">
        <f>IF('TỔNG HỢP BẢO HÀNH'!$D26="",$A26,VLOOKUP('TỔNG HỢP BẢO HÀNH'!$A26,TTKH,2,0))</f>
        <v>Huỳnh Văn Sang</v>
      </c>
      <c r="J26" s="618" t="str">
        <f>IF('TỔNG HỢP BẢO HÀNH'!$A26="","",VLOOKUP('TỔNG HỢP BẢO HÀNH'!$A26,TTKH,3,0))</f>
        <v>XTC651150G1331408</v>
      </c>
      <c r="K26" s="619" t="str">
        <f>IF('TỔNG HỢP BẢO HÀNH'!$A26="","",VLOOKUP('TỔNG HỢP BẢO HÀNH'!$A26,TTKH,4,0))</f>
        <v>F2796865</v>
      </c>
      <c r="L26" s="620">
        <f>IF('TỔNG HỢP BẢO HÀNH'!$A26="","",VLOOKUP('TỔNG HỢP BẢO HÀNH'!$A26,TTKH,5,0))</f>
        <v>43912</v>
      </c>
      <c r="M26" s="396" t="s">
        <v>317</v>
      </c>
      <c r="N26" s="397"/>
      <c r="O26" s="389"/>
    </row>
    <row r="27" spans="1:15" ht="26.4">
      <c r="A27" s="602" t="s">
        <v>279</v>
      </c>
      <c r="B27" s="603" t="s">
        <v>347</v>
      </c>
      <c r="C27" s="604">
        <v>43932</v>
      </c>
      <c r="D27" s="610">
        <v>33871</v>
      </c>
      <c r="E27" s="611" t="s">
        <v>772</v>
      </c>
      <c r="F27" s="478">
        <v>1</v>
      </c>
      <c r="G27" s="613"/>
      <c r="H27" s="616">
        <f>IF('TỔNG HỢP BẢO HÀNH'!$F27="",'TỔNG HỢP BẢO HÀNH'!$G27,'TỔNG HỢP BẢO HÀNH'!$F27*'TỔNG HỢP BẢO HÀNH'!$G27)</f>
        <v>0</v>
      </c>
      <c r="I27" s="617" t="str">
        <f>IF('TỔNG HỢP BẢO HÀNH'!$D27="",$A27,VLOOKUP('TỔNG HỢP BẢO HÀNH'!$A27,TTKH,2,0))</f>
        <v>CT CP XD TM Thanh Điền</v>
      </c>
      <c r="J27" s="618" t="str">
        <f>IF('TỔNG HỢP BẢO HÀNH'!$A27="","",VLOOKUP('TỔNG HỢP BẢO HÀNH'!$A27,TTKH,3,0))</f>
        <v>XTC651150G2477559</v>
      </c>
      <c r="K27" s="619" t="str">
        <f>IF('TỔNG HỢP BẢO HÀNH'!$A27="","",VLOOKUP('TỔNG HỢP BẢO HÀNH'!$A27,TTKH,4,0))</f>
        <v>G2817053</v>
      </c>
      <c r="L27" s="620">
        <f>IF('TỔNG HỢP BẢO HÀNH'!$A27="","",VLOOKUP('TỔNG HỢP BẢO HÀNH'!$A27,TTKH,5,0))</f>
        <v>43600</v>
      </c>
      <c r="M27" s="614"/>
      <c r="N27" s="615" t="s">
        <v>309</v>
      </c>
      <c r="O27" s="605"/>
    </row>
    <row r="28" spans="1:15" ht="26.4">
      <c r="A28" s="602" t="s">
        <v>333</v>
      </c>
      <c r="B28" s="603" t="s">
        <v>348</v>
      </c>
      <c r="C28" s="604">
        <v>43937</v>
      </c>
      <c r="D28" s="610">
        <v>10195</v>
      </c>
      <c r="E28" s="611" t="s">
        <v>773</v>
      </c>
      <c r="F28" s="612"/>
      <c r="G28" s="613">
        <v>300000</v>
      </c>
      <c r="H28" s="616">
        <f>IF('TỔNG HỢP BẢO HÀNH'!$F28="",'TỔNG HỢP BẢO HÀNH'!$G28,'TỔNG HỢP BẢO HÀNH'!$F28*'TỔNG HỢP BẢO HÀNH'!$G28)</f>
        <v>300000</v>
      </c>
      <c r="I28" s="617" t="str">
        <f>IF('TỔNG HỢP BẢO HÀNH'!$D28="",$A28,VLOOKUP('TỔNG HỢP BẢO HÀNH'!$A28,TTKH,2,0))</f>
        <v>Công ty TNHH Thông Thuận Phát</v>
      </c>
      <c r="J28" s="618" t="str">
        <f>IF('TỔNG HỢP BẢO HÀNH'!$A28="","",VLOOKUP('TỔNG HỢP BẢO HÀNH'!$A28,TTKH,3,0))</f>
        <v>XTC651150G2477549</v>
      </c>
      <c r="K28" s="619" t="str">
        <f>IF('TỔNG HỢP BẢO HÀNH'!$A28="","",VLOOKUP('TỔNG HỢP BẢO HÀNH'!$A28,TTKH,4,0))</f>
        <v>G2816833</v>
      </c>
      <c r="L28" s="620">
        <f>IF('TỔNG HỢP BẢO HÀNH'!$A28="","",VLOOKUP('TỔNG HỢP BẢO HÀNH'!$A28,TTKH,5,0))</f>
        <v>43875</v>
      </c>
      <c r="M28" s="396" t="s">
        <v>317</v>
      </c>
      <c r="N28" s="615"/>
      <c r="O28" s="605"/>
    </row>
    <row r="29" spans="1:15" ht="26.4">
      <c r="A29" s="602" t="s">
        <v>333</v>
      </c>
      <c r="B29" s="603" t="s">
        <v>348</v>
      </c>
      <c r="C29" s="604">
        <v>43937</v>
      </c>
      <c r="D29" s="610">
        <v>10195</v>
      </c>
      <c r="E29" s="611" t="s">
        <v>804</v>
      </c>
      <c r="F29" s="478">
        <v>1</v>
      </c>
      <c r="G29" s="613"/>
      <c r="H29" s="616">
        <f>IF('TỔNG HỢP BẢO HÀNH'!$F29="",'TỔNG HỢP BẢO HÀNH'!$G29,'TỔNG HỢP BẢO HÀNH'!$F29*'TỔNG HỢP BẢO HÀNH'!$G29)</f>
        <v>0</v>
      </c>
      <c r="I29" s="617" t="str">
        <f>IF('TỔNG HỢP BẢO HÀNH'!$D29="",$A29,VLOOKUP('TỔNG HỢP BẢO HÀNH'!$A29,TTKH,2,0))</f>
        <v>Công ty TNHH Thông Thuận Phát</v>
      </c>
      <c r="J29" s="618" t="str">
        <f>IF('TỔNG HỢP BẢO HÀNH'!$A29="","",VLOOKUP('TỔNG HỢP BẢO HÀNH'!$A29,TTKH,3,0))</f>
        <v>XTC651150G2477549</v>
      </c>
      <c r="K29" s="619" t="str">
        <f>IF('TỔNG HỢP BẢO HÀNH'!$A29="","",VLOOKUP('TỔNG HỢP BẢO HÀNH'!$A29,TTKH,4,0))</f>
        <v>G2816833</v>
      </c>
      <c r="L29" s="620">
        <f>IF('TỔNG HỢP BẢO HÀNH'!$A29="","",VLOOKUP('TỔNG HỢP BẢO HÀNH'!$A29,TTKH,5,0))</f>
        <v>43875</v>
      </c>
      <c r="M29" s="614" t="s">
        <v>317</v>
      </c>
      <c r="N29" s="615" t="s">
        <v>309</v>
      </c>
      <c r="O29" s="605"/>
    </row>
    <row r="30" spans="1:15" ht="26.4">
      <c r="A30" s="606" t="s">
        <v>274</v>
      </c>
      <c r="B30" s="607" t="s">
        <v>349</v>
      </c>
      <c r="C30" s="608">
        <v>43937</v>
      </c>
      <c r="D30" s="621">
        <v>18720</v>
      </c>
      <c r="E30" s="622" t="s">
        <v>789</v>
      </c>
      <c r="F30" s="655">
        <v>1</v>
      </c>
      <c r="G30" s="656">
        <v>650000</v>
      </c>
      <c r="H30" s="616">
        <f>IF('TỔNG HỢP BẢO HÀNH'!$F30="",'TỔNG HỢP BẢO HÀNH'!$G30,'TỔNG HỢP BẢO HÀNH'!$F30*'TỔNG HỢP BẢO HÀNH'!$G30)</f>
        <v>650000</v>
      </c>
      <c r="I30" s="617" t="str">
        <f>IF('TỔNG HỢP BẢO HÀNH'!$D30="",$A30,VLOOKUP('TỔNG HỢP BẢO HÀNH'!$A30,TTKH,2,0))</f>
        <v>Trần Thị Yến Thu</v>
      </c>
      <c r="J30" s="618" t="str">
        <f>IF('TỔNG HỢP BẢO HÀNH'!$A30="","",VLOOKUP('TỔNG HỢP BẢO HÀNH'!$A30,TTKH,3,0))</f>
        <v>XTC651150G1330660</v>
      </c>
      <c r="K30" s="619" t="str">
        <f>IF('TỔNG HỢP BẢO HÀNH'!$A30="","",VLOOKUP('TỔNG HỢP BẢO HÀNH'!$A30,TTKH,4,0))</f>
        <v>F2795045</v>
      </c>
      <c r="L30" s="620">
        <f>IF('TỔNG HỢP BẢO HÀNH'!$A30="","",VLOOKUP('TỔNG HỢP BẢO HÀNH'!$A30,TTKH,5,0))</f>
        <v>43719</v>
      </c>
      <c r="M30" s="645" t="s">
        <v>317</v>
      </c>
      <c r="N30" s="626" t="s">
        <v>309</v>
      </c>
      <c r="O30" s="609"/>
    </row>
    <row r="31" spans="1:15" ht="26.4">
      <c r="A31" s="606" t="s">
        <v>821</v>
      </c>
      <c r="B31" s="607" t="s">
        <v>797</v>
      </c>
      <c r="C31" s="608">
        <v>43944</v>
      </c>
      <c r="D31" s="621">
        <v>2880</v>
      </c>
      <c r="E31" s="622" t="s">
        <v>798</v>
      </c>
      <c r="F31" s="655">
        <v>1</v>
      </c>
      <c r="G31" s="656">
        <v>700000</v>
      </c>
      <c r="H31" s="616">
        <f>IF('TỔNG HỢP BẢO HÀNH'!$F31="",'TỔNG HỢP BẢO HÀNH'!$G31,'TỔNG HỢP BẢO HÀNH'!$F31*'TỔNG HỢP BẢO HÀNH'!$G31)</f>
        <v>700000</v>
      </c>
      <c r="I31" s="617" t="str">
        <f>IF('TỔNG HỢP BẢO HÀNH'!$D31="",$A31,VLOOKUP('TỔNG HỢP BẢO HÀNH'!$A31,TTKH,2,0))</f>
        <v>Công ty TNHH MTV Phúc Khang</v>
      </c>
      <c r="J31" s="618" t="str">
        <f>IF('TỔNG HỢP BẢO HÀNH'!$A31="","",VLOOKUP('TỔNG HỢP BẢO HÀNH'!$A31,TTKH,3,0))</f>
        <v>XTC65400KG1338886</v>
      </c>
      <c r="K31" s="619" t="str">
        <f>IF('TỔNG HỢP BẢO HÀNH'!$A31="","",VLOOKUP('TỔNG HỢP BẢO HÀNH'!$A31,TTKH,4,0))</f>
        <v>G2811580</v>
      </c>
      <c r="L31" s="620">
        <f>IF('TỔNG HỢP BẢO HÀNH'!$A31="","",VLOOKUP('TỔNG HỢP BẢO HÀNH'!$A31,TTKH,5,0))</f>
        <v>43922</v>
      </c>
      <c r="M31" s="625" t="s">
        <v>823</v>
      </c>
      <c r="N31" s="626" t="s">
        <v>302</v>
      </c>
      <c r="O31" s="609"/>
    </row>
    <row r="32" spans="1:15" ht="26.4">
      <c r="A32" s="606" t="s">
        <v>821</v>
      </c>
      <c r="B32" s="607" t="s">
        <v>797</v>
      </c>
      <c r="C32" s="608">
        <v>43944</v>
      </c>
      <c r="D32" s="621">
        <v>2880</v>
      </c>
      <c r="E32" s="393" t="s">
        <v>833</v>
      </c>
      <c r="F32" s="394"/>
      <c r="G32" s="640">
        <v>200000</v>
      </c>
      <c r="H32" s="616">
        <f>IF('TỔNG HỢP BẢO HÀNH'!$F32="",'TỔNG HỢP BẢO HÀNH'!$G32,'TỔNG HỢP BẢO HÀNH'!$F32*'TỔNG HỢP BẢO HÀNH'!$G32)</f>
        <v>200000</v>
      </c>
      <c r="I32" s="319" t="str">
        <f>IF('TỔNG HỢP BẢO HÀNH'!$D32="",$A32,VLOOKUP('TỔNG HỢP BẢO HÀNH'!$A32,TTKH,2,0))</f>
        <v>Công ty TNHH MTV Phúc Khang</v>
      </c>
      <c r="J32" s="641" t="str">
        <f>IF('TỔNG HỢP BẢO HÀNH'!$A32="","",VLOOKUP('TỔNG HỢP BẢO HÀNH'!$A32,TTKH,3,0))</f>
        <v>XTC65400KG1338886</v>
      </c>
      <c r="K32" s="642" t="str">
        <f>IF('TỔNG HỢP BẢO HÀNH'!$A32="","",VLOOKUP('TỔNG HỢP BẢO HÀNH'!$A32,TTKH,4,0))</f>
        <v>G2811580</v>
      </c>
      <c r="L32" s="643">
        <f>IF('TỔNG HỢP BẢO HÀNH'!$A32="","",VLOOKUP('TỔNG HỢP BẢO HÀNH'!$A32,TTKH,5,0))</f>
        <v>43922</v>
      </c>
      <c r="M32" s="644" t="s">
        <v>823</v>
      </c>
      <c r="N32" s="397"/>
      <c r="O32" s="389"/>
    </row>
    <row r="33" spans="1:15" ht="26.4">
      <c r="A33" s="606" t="s">
        <v>697</v>
      </c>
      <c r="B33" s="607" t="s">
        <v>812</v>
      </c>
      <c r="C33" s="608">
        <v>43948</v>
      </c>
      <c r="D33" s="621">
        <v>7633</v>
      </c>
      <c r="E33" s="622" t="s">
        <v>313</v>
      </c>
      <c r="F33" s="623">
        <v>2</v>
      </c>
      <c r="G33" s="624">
        <v>150000</v>
      </c>
      <c r="H33" s="616">
        <f>IF('TỔNG HỢP BẢO HÀNH'!$F33="",'TỔNG HỢP BẢO HÀNH'!$G33,'TỔNG HỢP BẢO HÀNH'!$F33*'TỔNG HỢP BẢO HÀNH'!$G33)</f>
        <v>300000</v>
      </c>
      <c r="I33" s="617" t="str">
        <f>IF('TỔNG HỢP BẢO HÀNH'!$D33="",$A33,VLOOKUP('TỔNG HỢP BẢO HÀNH'!$A33,TTKH,2,0))</f>
        <v>Huỳnh Văn Sang</v>
      </c>
      <c r="J33" s="618" t="str">
        <f>IF('TỔNG HỢP BẢO HÀNH'!$A33="","",VLOOKUP('TỔNG HỢP BẢO HÀNH'!$A33,TTKH,3,0))</f>
        <v>XTC651150G1331408</v>
      </c>
      <c r="K33" s="619" t="str">
        <f>IF('TỔNG HỢP BẢO HÀNH'!$A33="","",VLOOKUP('TỔNG HỢP BẢO HÀNH'!$A33,TTKH,4,0))</f>
        <v>F2796865</v>
      </c>
      <c r="L33" s="620">
        <f>IF('TỔNG HỢP BẢO HÀNH'!$A33="","",VLOOKUP('TỔNG HỢP BẢO HÀNH'!$A33,TTKH,5,0))</f>
        <v>43912</v>
      </c>
      <c r="M33" s="625" t="s">
        <v>317</v>
      </c>
      <c r="N33" s="626" t="s">
        <v>302</v>
      </c>
      <c r="O33" s="609"/>
    </row>
    <row r="34" spans="1:15" ht="26.4">
      <c r="A34" s="606" t="s">
        <v>697</v>
      </c>
      <c r="B34" s="607" t="s">
        <v>812</v>
      </c>
      <c r="C34" s="604">
        <v>43948</v>
      </c>
      <c r="D34" s="610">
        <v>7633</v>
      </c>
      <c r="E34" s="611" t="s">
        <v>813</v>
      </c>
      <c r="F34" s="612">
        <v>1</v>
      </c>
      <c r="G34" s="613">
        <v>700000</v>
      </c>
      <c r="H34" s="616">
        <f>IF('TỔNG HỢP BẢO HÀNH'!$F34="",'TỔNG HỢP BẢO HÀNH'!$G34,'TỔNG HỢP BẢO HÀNH'!$F34*'TỔNG HỢP BẢO HÀNH'!$G34)</f>
        <v>700000</v>
      </c>
      <c r="I34" s="617" t="str">
        <f>IF('TỔNG HỢP BẢO HÀNH'!$D34="",$A34,VLOOKUP('TỔNG HỢP BẢO HÀNH'!$A34,TTKH,2,0))</f>
        <v>Huỳnh Văn Sang</v>
      </c>
      <c r="J34" s="618" t="str">
        <f>IF('TỔNG HỢP BẢO HÀNH'!$A34="","",VLOOKUP('TỔNG HỢP BẢO HÀNH'!$A34,TTKH,3,0))</f>
        <v>XTC651150G1331408</v>
      </c>
      <c r="K34" s="619" t="str">
        <f>IF('TỔNG HỢP BẢO HÀNH'!$A34="","",VLOOKUP('TỔNG HỢP BẢO HÀNH'!$A34,TTKH,4,0))</f>
        <v>F2796865</v>
      </c>
      <c r="L34" s="620">
        <f>IF('TỔNG HỢP BẢO HÀNH'!$A34="","",VLOOKUP('TỔNG HỢP BẢO HÀNH'!$A34,TTKH,5,0))</f>
        <v>43912</v>
      </c>
      <c r="M34" s="614" t="s">
        <v>317</v>
      </c>
      <c r="N34" s="615" t="s">
        <v>814</v>
      </c>
      <c r="O34" s="605"/>
    </row>
    <row r="35" spans="1:15" ht="26.4">
      <c r="A35" s="606" t="s">
        <v>697</v>
      </c>
      <c r="B35" s="607" t="s">
        <v>812</v>
      </c>
      <c r="C35" s="604">
        <v>43948</v>
      </c>
      <c r="D35" s="610">
        <v>7633</v>
      </c>
      <c r="E35" s="646" t="s">
        <v>834</v>
      </c>
      <c r="F35" s="647"/>
      <c r="G35" s="648">
        <v>600000</v>
      </c>
      <c r="H35" s="616">
        <f>IF('TỔNG HỢP BẢO HÀNH'!$F35="",'TỔNG HỢP BẢO HÀNH'!$G35,'TỔNG HỢP BẢO HÀNH'!$F35*'TỔNG HỢP BẢO HÀNH'!$G35)</f>
        <v>600000</v>
      </c>
      <c r="I35" s="649" t="str">
        <f>IF('TỔNG HỢP BẢO HÀNH'!$D35="",$A35,VLOOKUP('TỔNG HỢP BẢO HÀNH'!$A35,TTKH,2,0))</f>
        <v>Huỳnh Văn Sang</v>
      </c>
      <c r="J35" s="650" t="str">
        <f>IF('TỔNG HỢP BẢO HÀNH'!$A35="","",VLOOKUP('TỔNG HỢP BẢO HÀNH'!$A35,TTKH,3,0))</f>
        <v>XTC651150G1331408</v>
      </c>
      <c r="K35" s="651" t="str">
        <f>IF('TỔNG HỢP BẢO HÀNH'!$A35="","",VLOOKUP('TỔNG HỢP BẢO HÀNH'!$A35,TTKH,4,0))</f>
        <v>F2796865</v>
      </c>
      <c r="L35" s="652">
        <f>IF('TỔNG HỢP BẢO HÀNH'!$A35="","",VLOOKUP('TỔNG HỢP BẢO HÀNH'!$A35,TTKH,5,0))</f>
        <v>43912</v>
      </c>
      <c r="M35" s="614" t="s">
        <v>317</v>
      </c>
      <c r="N35" s="653"/>
      <c r="O35" s="654"/>
    </row>
  </sheetData>
  <mergeCells count="2">
    <mergeCell ref="D7:H7"/>
    <mergeCell ref="I7:K7"/>
  </mergeCells>
  <phoneticPr fontId="2" type="noConversion"/>
  <printOptions horizontalCentered="1"/>
  <pageMargins left="0.5" right="0.25" top="0.5" bottom="0.5" header="0" footer="0"/>
  <pageSetup scale="95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Q73"/>
  <sheetViews>
    <sheetView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C29" sqref="C29"/>
    </sheetView>
  </sheetViews>
  <sheetFormatPr defaultColWidth="9" defaultRowHeight="15.6"/>
  <cols>
    <col min="1" max="1" width="4" style="185" customWidth="1"/>
    <col min="2" max="2" width="7.59765625" style="185" customWidth="1"/>
    <col min="3" max="3" width="28.3984375" style="185" customWidth="1"/>
    <col min="4" max="4" width="5.8984375" style="352" customWidth="1"/>
    <col min="5" max="5" width="9.19921875" style="185" hidden="1" customWidth="1"/>
    <col min="6" max="6" width="5.59765625" style="185" customWidth="1"/>
    <col min="7" max="7" width="8.5" style="185" customWidth="1"/>
    <col min="8" max="8" width="11.19921875" style="185" bestFit="1" customWidth="1"/>
    <col min="9" max="9" width="4.296875" style="185" hidden="1" customWidth="1"/>
    <col min="10" max="11" width="8" style="185" customWidth="1"/>
    <col min="12" max="16384" width="9" style="185"/>
  </cols>
  <sheetData>
    <row r="1" spans="1:11" s="176" customFormat="1">
      <c r="A1" s="175"/>
      <c r="B1" s="175"/>
      <c r="D1" s="290"/>
    </row>
    <row r="2" spans="1:11" s="176" customFormat="1">
      <c r="D2" s="290"/>
    </row>
    <row r="3" spans="1:11" s="176" customFormat="1">
      <c r="D3" s="290"/>
    </row>
    <row r="4" spans="1:11" s="176" customFormat="1">
      <c r="D4" s="290"/>
    </row>
    <row r="5" spans="1:11" s="176" customFormat="1">
      <c r="D5" s="290"/>
    </row>
    <row r="6" spans="1:11" s="176" customFormat="1">
      <c r="D6" s="290"/>
    </row>
    <row r="7" spans="1:11" s="176" customFormat="1">
      <c r="D7" s="290"/>
    </row>
    <row r="8" spans="1:11" s="323" customFormat="1" ht="11.4" customHeight="1">
      <c r="A8" s="177"/>
      <c r="B8" s="177"/>
      <c r="C8" s="177"/>
      <c r="D8" s="322"/>
      <c r="E8" s="177"/>
      <c r="F8" s="177"/>
      <c r="G8" s="177"/>
      <c r="H8" s="177"/>
      <c r="I8" s="177"/>
    </row>
    <row r="9" spans="1:11" s="178" customFormat="1" ht="20.399999999999999">
      <c r="C9" s="324" t="s">
        <v>104</v>
      </c>
      <c r="D9" s="325" t="s">
        <v>274</v>
      </c>
      <c r="E9" s="326"/>
      <c r="F9" s="326"/>
      <c r="G9" s="327"/>
    </row>
    <row r="10" spans="1:11" s="178" customFormat="1" ht="15.6" customHeight="1">
      <c r="D10" s="328"/>
    </row>
    <row r="11" spans="1:11" s="178" customFormat="1" ht="13.8">
      <c r="A11" s="179" t="str">
        <f>"Khách hàng:   "&amp;IF($D$9="","",VLOOKUP($D$9,'TỔNG HỢP BẢO HÀNH'!$A$10:$N$48680,9,0))</f>
        <v>Khách hàng:   Trần Thị Yến Thu</v>
      </c>
      <c r="B11" s="179"/>
      <c r="C11" s="329"/>
      <c r="D11" s="330"/>
    </row>
    <row r="12" spans="1:11" s="178" customFormat="1" ht="13.8">
      <c r="A12" s="190" t="s">
        <v>287</v>
      </c>
      <c r="B12" s="331"/>
      <c r="C12" s="332" t="str">
        <f>IF($D$9="","",VLOOKUP($D$9,'TỔNG HỢP BẢO HÀNH'!$A$10:$N$48680,10,0))</f>
        <v>XTC651150G1330660</v>
      </c>
      <c r="D12" s="330"/>
    </row>
    <row r="13" spans="1:11" s="390" customFormat="1" ht="13.8">
      <c r="A13" s="179" t="str">
        <f>"Số khung:   "&amp;IF($D$9="","",VLOOKUP($D$9,'TỔNG HỢP BẢO HÀNH'!$A$10:$N$48680,11,0))</f>
        <v>Số khung:   F2795045</v>
      </c>
      <c r="B13" s="179"/>
      <c r="D13" s="328" t="str">
        <f>"Số máy:   "&amp;IF($D$9="","",VLOOKUP($D$9,'TỔNG HỢP BẢO HÀNH'!$A$10:$N$48680,12,0))</f>
        <v>Số máy:   43719</v>
      </c>
    </row>
    <row r="14" spans="1:11" s="277" customFormat="1" ht="15.6" customHeight="1">
      <c r="A14" s="740" t="s">
        <v>0</v>
      </c>
      <c r="B14" s="731" t="s">
        <v>105</v>
      </c>
      <c r="C14" s="740" t="s">
        <v>99</v>
      </c>
      <c r="D14" s="741" t="s">
        <v>106</v>
      </c>
      <c r="E14" s="153"/>
      <c r="F14" s="742" t="s">
        <v>12</v>
      </c>
      <c r="G14" s="736" t="s">
        <v>1</v>
      </c>
      <c r="H14" s="736" t="s">
        <v>4</v>
      </c>
      <c r="I14" s="740" t="s">
        <v>54</v>
      </c>
      <c r="J14" s="726" t="s">
        <v>59</v>
      </c>
      <c r="K14" s="726" t="s">
        <v>54</v>
      </c>
    </row>
    <row r="15" spans="1:11" s="277" customFormat="1" ht="15.6" customHeight="1">
      <c r="A15" s="740"/>
      <c r="B15" s="732"/>
      <c r="C15" s="740"/>
      <c r="D15" s="741"/>
      <c r="E15" s="321" t="s">
        <v>11</v>
      </c>
      <c r="F15" s="743"/>
      <c r="G15" s="736"/>
      <c r="H15" s="736"/>
      <c r="I15" s="740"/>
      <c r="J15" s="726"/>
      <c r="K15" s="726"/>
    </row>
    <row r="16" spans="1:11" s="335" customFormat="1" ht="13.8">
      <c r="A16" s="180" t="s">
        <v>13</v>
      </c>
      <c r="B16" s="180" t="s">
        <v>5</v>
      </c>
      <c r="C16" s="333" t="s">
        <v>6</v>
      </c>
      <c r="D16" s="334" t="s">
        <v>7</v>
      </c>
      <c r="E16" s="333">
        <v>1</v>
      </c>
      <c r="F16" s="333">
        <v>1</v>
      </c>
      <c r="G16" s="333">
        <v>2</v>
      </c>
      <c r="H16" s="333">
        <v>3</v>
      </c>
      <c r="I16" s="333">
        <v>4</v>
      </c>
      <c r="J16" s="333">
        <v>5</v>
      </c>
      <c r="K16" s="333">
        <v>6</v>
      </c>
    </row>
    <row r="17" spans="1:11" s="270" customFormat="1" ht="13.8">
      <c r="A17" s="181"/>
      <c r="B17" s="336">
        <f>IF($I17="","",INDEX('TỔNG HỢP BẢO HÀNH'!$C$10:$C$48680,$I17))</f>
        <v>43840</v>
      </c>
      <c r="C17" s="337" t="str">
        <f>IF($I17="","",INDEX('TỔNG HỢP BẢO HÀNH'!$E$10:$E$48680,$I17))</f>
        <v>Cảm biến áp suất nhớt</v>
      </c>
      <c r="D17" s="338">
        <f>IF($I17="","",INDEX('TỔNG HỢP BẢO HÀNH'!$D$10:$D$983,$I17))</f>
        <v>10921</v>
      </c>
      <c r="E17" s="339">
        <f>IF($I17="","",INDEX('TỔNG HỢP BẢO HÀNH'!$F$10:$F$182,$I17))</f>
        <v>1</v>
      </c>
      <c r="F17" s="339">
        <f>E17</f>
        <v>1</v>
      </c>
      <c r="G17" s="340">
        <f>IF($I17="","",INDEX('TỔNG HỢP BẢO HÀNH'!$G$10:$G$48680,$I17))</f>
        <v>0</v>
      </c>
      <c r="H17" s="340">
        <f>IF($I17="","",INDEX('TỔNG HỢP BẢO HÀNH'!$H$10:$H$48680,$I17))</f>
        <v>0</v>
      </c>
      <c r="I17" s="341">
        <f>IF(TYPE(MATCH($D$9,'TỔNG HỢP BẢO HÀNH'!$A$10:$A$182,0))=16,"",MATCH($D$9,'TỔNG HỢP BẢO HÀNH'!$A$10:$A$182,0))</f>
        <v>1</v>
      </c>
      <c r="J17" s="342" t="str">
        <f>IF($I17="","",INDEX('TỔNG HỢP BẢO HÀNH'!$B$10:$B$48680,$I17))</f>
        <v>BH 01/01</v>
      </c>
      <c r="K17" s="342" t="str">
        <f>IF($I17="","",INDEX('TỔNG HỢP BẢO HÀNH'!$N$10:$N$48680,$I17))</f>
        <v>KBH</v>
      </c>
    </row>
    <row r="18" spans="1:11" s="270" customFormat="1" ht="13.8">
      <c r="A18" s="181"/>
      <c r="B18" s="336" t="str">
        <f ca="1">IF($I18="","",INDEX('TỔNG HỢP BẢO HÀNH'!$C$10:$C$48680,$I18))</f>
        <v/>
      </c>
      <c r="C18" s="337" t="str">
        <f ca="1">IF($I18="","",INDEX('TỔNG HỢP BẢO HÀNH'!$E$10:$E$48680,$I18))</f>
        <v/>
      </c>
      <c r="D18" s="338" t="str">
        <f ca="1">IF($I18="","",INDEX('TỔNG HỢP BẢO HÀNH'!$D$10:$D$983,$I18))</f>
        <v/>
      </c>
      <c r="E18" s="339" t="str">
        <f ca="1">IF($I18="","",INDEX('TỔNG HỢP BẢO HÀNH'!$F$10:$F$182,$I18))</f>
        <v/>
      </c>
      <c r="F18" s="339" t="str">
        <f t="shared" ref="F18:F30" ca="1" si="0">E18</f>
        <v/>
      </c>
      <c r="G18" s="340" t="str">
        <f ca="1">IF($I18="","",INDEX('TỔNG HỢP BẢO HÀNH'!$G$10:$G$48680,$I18))</f>
        <v/>
      </c>
      <c r="H18" s="340" t="str">
        <f ca="1">IF($I18="","",INDEX('TỔNG HỢP BẢO HÀNH'!$H$10:$H$48680,$I18))</f>
        <v/>
      </c>
      <c r="I18" s="341" t="str">
        <f ca="1">IF(TYPE(MATCH($D$9,OFFSET('TỔNG HỢP BẢO HÀNH'!#REF!,I17,0):'TỔNG HỢP BẢO HÀNH'!$A$182,0)+I17)=16,"",MATCH($D$9,OFFSET('TỔNG HỢP BẢO HÀNH'!#REF!,I17,0):'TỔNG HỢP BẢO HÀNH'!$A$182,0)+I17)</f>
        <v/>
      </c>
      <c r="J18" s="342" t="str">
        <f ca="1">IF($I18="","",INDEX('TỔNG HỢP BẢO HÀNH'!$B$10:$B$48680,$I18))</f>
        <v/>
      </c>
      <c r="K18" s="342" t="str">
        <f ca="1">IF($I18="","",INDEX('TỔNG HỢP BẢO HÀNH'!$N$10:$N$48680,$I18))</f>
        <v/>
      </c>
    </row>
    <row r="19" spans="1:11" s="270" customFormat="1" ht="13.8">
      <c r="A19" s="181"/>
      <c r="B19" s="336" t="str">
        <f ca="1">IF($I19="","",INDEX('TỔNG HỢP BẢO HÀNH'!$C$10:$C$48680,$I19))</f>
        <v/>
      </c>
      <c r="C19" s="337" t="str">
        <f ca="1">IF($I19="","",INDEX('TỔNG HỢP BẢO HÀNH'!$E$10:$E$48680,$I19))</f>
        <v/>
      </c>
      <c r="D19" s="338" t="str">
        <f ca="1">IF($I19="","",INDEX('TỔNG HỢP BẢO HÀNH'!$D$10:$D$983,$I19))</f>
        <v/>
      </c>
      <c r="E19" s="339" t="str">
        <f ca="1">IF($I19="","",INDEX('TỔNG HỢP BẢO HÀNH'!$F$10:$F$182,$I19))</f>
        <v/>
      </c>
      <c r="F19" s="339" t="str">
        <f t="shared" ca="1" si="0"/>
        <v/>
      </c>
      <c r="G19" s="340" t="str">
        <f ca="1">IF($I19="","",INDEX('TỔNG HỢP BẢO HÀNH'!$G$10:$G$48680,$I19))</f>
        <v/>
      </c>
      <c r="H19" s="340" t="str">
        <f ca="1">IF($I19="","",INDEX('TỔNG HỢP BẢO HÀNH'!$H$10:$H$48680,$I19))</f>
        <v/>
      </c>
      <c r="I19" s="341" t="str">
        <f ca="1">IF(TYPE(MATCH($D$9,OFFSET('TỔNG HỢP BẢO HÀNH'!#REF!,I18,0):'TỔNG HỢP BẢO HÀNH'!$A$182,0)+I18)=16,"",MATCH($D$9,OFFSET('TỔNG HỢP BẢO HÀNH'!#REF!,I18,0):'TỔNG HỢP BẢO HÀNH'!$A$182,0)+I18)</f>
        <v/>
      </c>
      <c r="J19" s="342" t="str">
        <f ca="1">IF($I19="","",INDEX('TỔNG HỢP BẢO HÀNH'!$B$10:$B$48680,$I19))</f>
        <v/>
      </c>
      <c r="K19" s="342" t="str">
        <f ca="1">IF($I19="","",INDEX('TỔNG HỢP BẢO HÀNH'!$N$10:$N$48680,$I19))</f>
        <v/>
      </c>
    </row>
    <row r="20" spans="1:11" s="270" customFormat="1" ht="13.8">
      <c r="A20" s="181"/>
      <c r="B20" s="336" t="str">
        <f ca="1">IF($I20="","",INDEX('TỔNG HỢP BẢO HÀNH'!$C$10:$C$48680,$I20))</f>
        <v/>
      </c>
      <c r="C20" s="337" t="str">
        <f ca="1">IF($I20="","",INDEX('TỔNG HỢP BẢO HÀNH'!$E$10:$E$48680,$I20))</f>
        <v/>
      </c>
      <c r="D20" s="338" t="str">
        <f ca="1">IF($I20="","",INDEX('TỔNG HỢP BẢO HÀNH'!$D$10:$D$983,$I20))</f>
        <v/>
      </c>
      <c r="E20" s="339" t="str">
        <f ca="1">IF($I20="","",INDEX('TỔNG HỢP BẢO HÀNH'!$F$10:$F$182,$I20))</f>
        <v/>
      </c>
      <c r="F20" s="339" t="str">
        <f t="shared" ca="1" si="0"/>
        <v/>
      </c>
      <c r="G20" s="340" t="str">
        <f ca="1">IF($I20="","",INDEX('TỔNG HỢP BẢO HÀNH'!$G$10:$G$48680,$I20))</f>
        <v/>
      </c>
      <c r="H20" s="340" t="str">
        <f ca="1">IF($I20="","",INDEX('TỔNG HỢP BẢO HÀNH'!$H$10:$H$48680,$I20))</f>
        <v/>
      </c>
      <c r="I20" s="341" t="str">
        <f ca="1">IF(TYPE(MATCH($D$9,OFFSET('TỔNG HỢP BẢO HÀNH'!#REF!,I19,0):'TỔNG HỢP BẢO HÀNH'!$A$182,0)+I19)=16,"",MATCH($D$9,OFFSET('TỔNG HỢP BẢO HÀNH'!#REF!,I19,0):'TỔNG HỢP BẢO HÀNH'!$A$182,0)+I19)</f>
        <v/>
      </c>
      <c r="J20" s="342" t="str">
        <f ca="1">IF($I20="","",INDEX('TỔNG HỢP BẢO HÀNH'!$B$10:$B$48680,$I20))</f>
        <v/>
      </c>
      <c r="K20" s="342" t="str">
        <f ca="1">IF($I20="","",INDEX('TỔNG HỢP BẢO HÀNH'!$N$10:$N$48680,$I20))</f>
        <v/>
      </c>
    </row>
    <row r="21" spans="1:11" s="270" customFormat="1" ht="13.8">
      <c r="A21" s="181"/>
      <c r="B21" s="336" t="str">
        <f ca="1">IF($I21="","",INDEX('TỔNG HỢP BẢO HÀNH'!$C$10:$C$48680,$I21))</f>
        <v/>
      </c>
      <c r="C21" s="337" t="str">
        <f ca="1">IF($I21="","",INDEX('TỔNG HỢP BẢO HÀNH'!$E$10:$E$48680,$I21))</f>
        <v/>
      </c>
      <c r="D21" s="338" t="str">
        <f ca="1">IF($I21="","",INDEX('TỔNG HỢP BẢO HÀNH'!$D$10:$D$983,$I21))</f>
        <v/>
      </c>
      <c r="E21" s="339" t="str">
        <f ca="1">IF($I21="","",INDEX('TỔNG HỢP BẢO HÀNH'!$F$10:$F$182,$I21))</f>
        <v/>
      </c>
      <c r="F21" s="339" t="str">
        <f t="shared" ca="1" si="0"/>
        <v/>
      </c>
      <c r="G21" s="340" t="str">
        <f ca="1">IF($I21="","",INDEX('TỔNG HỢP BẢO HÀNH'!$G$10:$G$48680,$I21))</f>
        <v/>
      </c>
      <c r="H21" s="340" t="str">
        <f ca="1">IF($I21="","",INDEX('TỔNG HỢP BẢO HÀNH'!$H$10:$H$48680,$I21))</f>
        <v/>
      </c>
      <c r="I21" s="341" t="str">
        <f ca="1">IF(TYPE(MATCH($D$9,OFFSET('TỔNG HỢP BẢO HÀNH'!#REF!,I20,0):'TỔNG HỢP BẢO HÀNH'!$A$182,0)+I20)=16,"",MATCH($D$9,OFFSET('TỔNG HỢP BẢO HÀNH'!#REF!,I20,0):'TỔNG HỢP BẢO HÀNH'!$A$182,0)+I20)</f>
        <v/>
      </c>
      <c r="J21" s="342" t="str">
        <f ca="1">IF($I21="","",INDEX('TỔNG HỢP BẢO HÀNH'!$B$10:$B$48680,$I21))</f>
        <v/>
      </c>
      <c r="K21" s="342" t="str">
        <f ca="1">IF($I21="","",INDEX('TỔNG HỢP BẢO HÀNH'!$N$10:$N$48680,$I21))</f>
        <v/>
      </c>
    </row>
    <row r="22" spans="1:11" s="270" customFormat="1" ht="13.8">
      <c r="A22" s="181"/>
      <c r="B22" s="336" t="str">
        <f ca="1">IF($I22="","",INDEX('TỔNG HỢP BẢO HÀNH'!$C$10:$C$48680,$I22))</f>
        <v/>
      </c>
      <c r="C22" s="337" t="str">
        <f ca="1">IF($I22="","",INDEX('TỔNG HỢP BẢO HÀNH'!$E$10:$E$48680,$I22))</f>
        <v/>
      </c>
      <c r="D22" s="338" t="str">
        <f ca="1">IF($I22="","",INDEX('TỔNG HỢP BẢO HÀNH'!$D$10:$D$983,$I22))</f>
        <v/>
      </c>
      <c r="E22" s="339" t="str">
        <f ca="1">IF($I22="","",INDEX('TỔNG HỢP BẢO HÀNH'!$F$10:$F$182,$I22))</f>
        <v/>
      </c>
      <c r="F22" s="339" t="str">
        <f t="shared" ca="1" si="0"/>
        <v/>
      </c>
      <c r="G22" s="340" t="str">
        <f ca="1">IF($I22="","",INDEX('TỔNG HỢP BẢO HÀNH'!$G$10:$G$48680,$I22))</f>
        <v/>
      </c>
      <c r="H22" s="340" t="str">
        <f ca="1">IF($I22="","",INDEX('TỔNG HỢP BẢO HÀNH'!$H$10:$H$48680,$I22))</f>
        <v/>
      </c>
      <c r="I22" s="341" t="str">
        <f ca="1">IF(TYPE(MATCH($D$9,OFFSET('TỔNG HỢP BẢO HÀNH'!#REF!,I21,0):'TỔNG HỢP BẢO HÀNH'!$A$182,0)+I21)=16,"",MATCH($D$9,OFFSET('TỔNG HỢP BẢO HÀNH'!#REF!,I21,0):'TỔNG HỢP BẢO HÀNH'!$A$182,0)+I21)</f>
        <v/>
      </c>
      <c r="J22" s="342" t="str">
        <f ca="1">IF($I22="","",INDEX('TỔNG HỢP BẢO HÀNH'!$B$10:$B$48680,$I22))</f>
        <v/>
      </c>
      <c r="K22" s="342" t="str">
        <f ca="1">IF($I22="","",INDEX('TỔNG HỢP BẢO HÀNH'!$N$10:$N$48680,$I22))</f>
        <v/>
      </c>
    </row>
    <row r="23" spans="1:11" s="270" customFormat="1" ht="13.8">
      <c r="A23" s="181"/>
      <c r="B23" s="336" t="str">
        <f ca="1">IF($I23="","",INDEX('TỔNG HỢP BẢO HÀNH'!$C$10:$C$48680,$I23))</f>
        <v/>
      </c>
      <c r="C23" s="337" t="str">
        <f ca="1">IF($I23="","",INDEX('TỔNG HỢP BẢO HÀNH'!$E$10:$E$48680,$I23))</f>
        <v/>
      </c>
      <c r="D23" s="338" t="str">
        <f ca="1">IF($I23="","",INDEX('TỔNG HỢP BẢO HÀNH'!$D$10:$D$983,$I23))</f>
        <v/>
      </c>
      <c r="E23" s="339" t="str">
        <f ca="1">IF($I23="","",INDEX('TỔNG HỢP BẢO HÀNH'!$F$10:$F$182,$I23))</f>
        <v/>
      </c>
      <c r="F23" s="339" t="str">
        <f t="shared" ca="1" si="0"/>
        <v/>
      </c>
      <c r="G23" s="340" t="str">
        <f ca="1">IF($I23="","",INDEX('TỔNG HỢP BẢO HÀNH'!$G$10:$G$48680,$I23))</f>
        <v/>
      </c>
      <c r="H23" s="340" t="str">
        <f ca="1">IF($I23="","",INDEX('TỔNG HỢP BẢO HÀNH'!$H$10:$H$48680,$I23))</f>
        <v/>
      </c>
      <c r="I23" s="341" t="str">
        <f ca="1">IF(TYPE(MATCH($D$9,OFFSET('TỔNG HỢP BẢO HÀNH'!#REF!,I22,0):'TỔNG HỢP BẢO HÀNH'!$A$182,0)+I22)=16,"",MATCH($D$9,OFFSET('TỔNG HỢP BẢO HÀNH'!#REF!,I22,0):'TỔNG HỢP BẢO HÀNH'!$A$182,0)+I22)</f>
        <v/>
      </c>
      <c r="J23" s="342" t="str">
        <f ca="1">IF($I23="","",INDEX('TỔNG HỢP BẢO HÀNH'!$B$10:$B$48680,$I23))</f>
        <v/>
      </c>
      <c r="K23" s="342" t="str">
        <f ca="1">IF($I23="","",INDEX('TỔNG HỢP BẢO HÀNH'!$N$10:$N$48680,$I23))</f>
        <v/>
      </c>
    </row>
    <row r="24" spans="1:11" s="270" customFormat="1" ht="13.8">
      <c r="A24" s="181"/>
      <c r="B24" s="336" t="str">
        <f ca="1">IF($I24="","",INDEX('TỔNG HỢP BẢO HÀNH'!$C$10:$C$48680,$I24))</f>
        <v/>
      </c>
      <c r="C24" s="337" t="str">
        <f ca="1">IF($I24="","",INDEX('TỔNG HỢP BẢO HÀNH'!$E$10:$E$48680,$I24))</f>
        <v/>
      </c>
      <c r="D24" s="338" t="str">
        <f ca="1">IF($I24="","",INDEX('TỔNG HỢP BẢO HÀNH'!$D$10:$D$983,$I24))</f>
        <v/>
      </c>
      <c r="E24" s="339" t="str">
        <f ca="1">IF($I24="","",INDEX('TỔNG HỢP BẢO HÀNH'!$F$10:$F$182,$I24))</f>
        <v/>
      </c>
      <c r="F24" s="339" t="str">
        <f t="shared" ca="1" si="0"/>
        <v/>
      </c>
      <c r="G24" s="340" t="str">
        <f ca="1">IF($I24="","",INDEX('TỔNG HỢP BẢO HÀNH'!$G$10:$G$48680,$I24))</f>
        <v/>
      </c>
      <c r="H24" s="340" t="str">
        <f ca="1">IF($I24="","",INDEX('TỔNG HỢP BẢO HÀNH'!$H$10:$H$48680,$I24))</f>
        <v/>
      </c>
      <c r="I24" s="341" t="str">
        <f ca="1">IF(TYPE(MATCH($D$9,OFFSET('TỔNG HỢP BẢO HÀNH'!#REF!,I23,0):'TỔNG HỢP BẢO HÀNH'!$A$182,0)+I23)=16,"",MATCH($D$9,OFFSET('TỔNG HỢP BẢO HÀNH'!#REF!,I23,0):'TỔNG HỢP BẢO HÀNH'!$A$182,0)+I23)</f>
        <v/>
      </c>
      <c r="J24" s="342" t="str">
        <f ca="1">IF($I24="","",INDEX('TỔNG HỢP BẢO HÀNH'!$B$10:$B$48680,$I24))</f>
        <v/>
      </c>
      <c r="K24" s="342" t="str">
        <f ca="1">IF($I24="","",INDEX('TỔNG HỢP BẢO HÀNH'!$N$10:$N$48680,$I24))</f>
        <v/>
      </c>
    </row>
    <row r="25" spans="1:11" s="270" customFormat="1" ht="13.8">
      <c r="A25" s="181"/>
      <c r="B25" s="336" t="str">
        <f ca="1">IF($I25="","",INDEX('TỔNG HỢP BẢO HÀNH'!$C$10:$C$48680,$I25))</f>
        <v/>
      </c>
      <c r="C25" s="337" t="str">
        <f ca="1">IF($I25="","",INDEX('TỔNG HỢP BẢO HÀNH'!$E$10:$E$48680,$I25))</f>
        <v/>
      </c>
      <c r="D25" s="338" t="str">
        <f ca="1">IF($I25="","",INDEX('TỔNG HỢP BẢO HÀNH'!$D$10:$D$983,$I25))</f>
        <v/>
      </c>
      <c r="E25" s="339" t="str">
        <f ca="1">IF($I25="","",INDEX('TỔNG HỢP BẢO HÀNH'!$F$10:$F$182,$I25))</f>
        <v/>
      </c>
      <c r="F25" s="339" t="str">
        <f t="shared" ca="1" si="0"/>
        <v/>
      </c>
      <c r="G25" s="340" t="str">
        <f ca="1">IF($I25="","",INDEX('TỔNG HỢP BẢO HÀNH'!$G$10:$G$48680,$I25))</f>
        <v/>
      </c>
      <c r="H25" s="340" t="str">
        <f ca="1">IF($I25="","",INDEX('TỔNG HỢP BẢO HÀNH'!$H$10:$H$48680,$I25))</f>
        <v/>
      </c>
      <c r="I25" s="341" t="str">
        <f ca="1">IF(TYPE(MATCH($D$9,OFFSET('TỔNG HỢP BẢO HÀNH'!#REF!,I24,0):'TỔNG HỢP BẢO HÀNH'!$A$182,0)+I24)=16,"",MATCH($D$9,OFFSET('TỔNG HỢP BẢO HÀNH'!#REF!,I24,0):'TỔNG HỢP BẢO HÀNH'!$A$182,0)+I24)</f>
        <v/>
      </c>
      <c r="J25" s="342" t="str">
        <f ca="1">IF($I25="","",INDEX('TỔNG HỢP BẢO HÀNH'!$B$10:$B$48680,$I25))</f>
        <v/>
      </c>
      <c r="K25" s="342" t="str">
        <f ca="1">IF($I25="","",INDEX('TỔNG HỢP BẢO HÀNH'!$N$10:$N$48680,$I25))</f>
        <v/>
      </c>
    </row>
    <row r="26" spans="1:11" s="270" customFormat="1" ht="13.8">
      <c r="A26" s="181"/>
      <c r="B26" s="336" t="str">
        <f ca="1">IF($I26="","",INDEX('TỔNG HỢP BẢO HÀNH'!$C$10:$C$48680,$I26))</f>
        <v/>
      </c>
      <c r="C26" s="337" t="str">
        <f ca="1">IF($I26="","",INDEX('TỔNG HỢP BẢO HÀNH'!$E$10:$E$48680,$I26))</f>
        <v/>
      </c>
      <c r="D26" s="338" t="str">
        <f ca="1">IF($I26="","",INDEX('TỔNG HỢP BẢO HÀNH'!$D$10:$D$983,$I26))</f>
        <v/>
      </c>
      <c r="E26" s="339" t="str">
        <f ca="1">IF($I26="","",INDEX('TỔNG HỢP BẢO HÀNH'!$F$10:$F$182,$I26))</f>
        <v/>
      </c>
      <c r="F26" s="339" t="str">
        <f t="shared" ca="1" si="0"/>
        <v/>
      </c>
      <c r="G26" s="340" t="str">
        <f ca="1">IF($I26="","",INDEX('TỔNG HỢP BẢO HÀNH'!$G$10:$G$48680,$I26))</f>
        <v/>
      </c>
      <c r="H26" s="340" t="str">
        <f ca="1">IF($I26="","",INDEX('TỔNG HỢP BẢO HÀNH'!$H$10:$H$48680,$I26))</f>
        <v/>
      </c>
      <c r="I26" s="341" t="str">
        <f ca="1">IF(TYPE(MATCH($D$9,OFFSET('TỔNG HỢP BẢO HÀNH'!#REF!,I25,0):'TỔNG HỢP BẢO HÀNH'!$A$182,0)+I25)=16,"",MATCH($D$9,OFFSET('TỔNG HỢP BẢO HÀNH'!#REF!,I25,0):'TỔNG HỢP BẢO HÀNH'!$A$182,0)+I25)</f>
        <v/>
      </c>
      <c r="J26" s="342" t="str">
        <f ca="1">IF($I26="","",INDEX('TỔNG HỢP BẢO HÀNH'!$B$10:$B$48680,$I26))</f>
        <v/>
      </c>
      <c r="K26" s="342" t="str">
        <f ca="1">IF($I26="","",INDEX('TỔNG HỢP BẢO HÀNH'!$N$10:$N$48680,$I26))</f>
        <v/>
      </c>
    </row>
    <row r="27" spans="1:11" s="270" customFormat="1" ht="13.8">
      <c r="A27" s="181"/>
      <c r="B27" s="336" t="str">
        <f ca="1">IF($I27="","",INDEX('TỔNG HỢP BẢO HÀNH'!$C$10:$C$48680,$I27))</f>
        <v/>
      </c>
      <c r="C27" s="337" t="str">
        <f ca="1">IF($I27="","",INDEX('TỔNG HỢP BẢO HÀNH'!$E$10:$E$48680,$I27))</f>
        <v/>
      </c>
      <c r="D27" s="338" t="str">
        <f ca="1">IF($I27="","",INDEX('TỔNG HỢP BẢO HÀNH'!$D$10:$D$983,$I27))</f>
        <v/>
      </c>
      <c r="E27" s="339" t="str">
        <f ca="1">IF($I27="","",INDEX('TỔNG HỢP BẢO HÀNH'!$F$10:$F$182,$I27))</f>
        <v/>
      </c>
      <c r="F27" s="339" t="str">
        <f t="shared" ca="1" si="0"/>
        <v/>
      </c>
      <c r="G27" s="340" t="str">
        <f ca="1">IF($I27="","",INDEX('TỔNG HỢP BẢO HÀNH'!$G$10:$G$48680,$I27))</f>
        <v/>
      </c>
      <c r="H27" s="340" t="str">
        <f ca="1">IF($I27="","",INDEX('TỔNG HỢP BẢO HÀNH'!$H$10:$H$48680,$I27))</f>
        <v/>
      </c>
      <c r="I27" s="341" t="str">
        <f ca="1">IF(TYPE(MATCH($D$9,OFFSET('TỔNG HỢP BẢO HÀNH'!#REF!,I26,0):'TỔNG HỢP BẢO HÀNH'!$A$182,0)+I26)=16,"",MATCH($D$9,OFFSET('TỔNG HỢP BẢO HÀNH'!#REF!,I26,0):'TỔNG HỢP BẢO HÀNH'!$A$182,0)+I26)</f>
        <v/>
      </c>
      <c r="J27" s="342" t="str">
        <f ca="1">IF($I27="","",INDEX('TỔNG HỢP BẢO HÀNH'!$B$10:$B$48680,$I27))</f>
        <v/>
      </c>
      <c r="K27" s="342" t="str">
        <f ca="1">IF($I27="","",INDEX('TỔNG HỢP BẢO HÀNH'!$N$10:$N$48680,$I27))</f>
        <v/>
      </c>
    </row>
    <row r="28" spans="1:11" s="270" customFormat="1" ht="13.8">
      <c r="A28" s="181"/>
      <c r="B28" s="336" t="str">
        <f ca="1">IF($I28="","",INDEX('TỔNG HỢP BẢO HÀNH'!$C$10:$C$48680,$I28))</f>
        <v/>
      </c>
      <c r="C28" s="337" t="str">
        <f ca="1">IF($I28="","",INDEX('TỔNG HỢP BẢO HÀNH'!$E$10:$E$48680,$I28))</f>
        <v/>
      </c>
      <c r="D28" s="338" t="str">
        <f ca="1">IF($I28="","",INDEX('TỔNG HỢP BẢO HÀNH'!$D$10:$D$983,$I28))</f>
        <v/>
      </c>
      <c r="E28" s="339" t="str">
        <f ca="1">IF($I28="","",INDEX('TỔNG HỢP BẢO HÀNH'!$F$10:$F$182,$I28))</f>
        <v/>
      </c>
      <c r="F28" s="339" t="str">
        <f t="shared" ca="1" si="0"/>
        <v/>
      </c>
      <c r="G28" s="340" t="str">
        <f ca="1">IF($I28="","",INDEX('TỔNG HỢP BẢO HÀNH'!$G$10:$G$48680,$I28))</f>
        <v/>
      </c>
      <c r="H28" s="340" t="str">
        <f ca="1">IF($I28="","",INDEX('TỔNG HỢP BẢO HÀNH'!$H$10:$H$48680,$I28))</f>
        <v/>
      </c>
      <c r="I28" s="341" t="str">
        <f ca="1">IF(TYPE(MATCH($D$9,OFFSET('TỔNG HỢP BẢO HÀNH'!#REF!,I27,0):'TỔNG HỢP BẢO HÀNH'!$A$182,0)+I27)=16,"",MATCH($D$9,OFFSET('TỔNG HỢP BẢO HÀNH'!#REF!,I27,0):'TỔNG HỢP BẢO HÀNH'!$A$182,0)+I27)</f>
        <v/>
      </c>
      <c r="J28" s="342" t="str">
        <f ca="1">IF($I28="","",INDEX('TỔNG HỢP BẢO HÀNH'!$B$10:$B$48680,$I28))</f>
        <v/>
      </c>
      <c r="K28" s="342" t="str">
        <f ca="1">IF($I28="","",INDEX('TỔNG HỢP BẢO HÀNH'!$N$10:$N$48680,$I28))</f>
        <v/>
      </c>
    </row>
    <row r="29" spans="1:11" s="270" customFormat="1" ht="13.8">
      <c r="A29" s="181"/>
      <c r="B29" s="336" t="str">
        <f ca="1">IF($I29="","",INDEX('TỔNG HỢP BẢO HÀNH'!$C$10:$C$48680,$I29))</f>
        <v/>
      </c>
      <c r="C29" s="337" t="str">
        <f ca="1">IF($I29="","",INDEX('TỔNG HỢP BẢO HÀNH'!$E$10:$E$48680,$I29))</f>
        <v/>
      </c>
      <c r="D29" s="338" t="str">
        <f ca="1">IF($I29="","",INDEX('TỔNG HỢP BẢO HÀNH'!$D$10:$D$983,$I29))</f>
        <v/>
      </c>
      <c r="E29" s="339" t="str">
        <f ca="1">IF($I29="","",INDEX('TỔNG HỢP BẢO HÀNH'!$F$10:$F$182,$I29))</f>
        <v/>
      </c>
      <c r="F29" s="339" t="str">
        <f t="shared" ca="1" si="0"/>
        <v/>
      </c>
      <c r="G29" s="340" t="str">
        <f ca="1">IF($I29="","",INDEX('TỔNG HỢP BẢO HÀNH'!$G$10:$G$48680,$I29))</f>
        <v/>
      </c>
      <c r="H29" s="340" t="str">
        <f ca="1">IF($I29="","",INDEX('TỔNG HỢP BẢO HÀNH'!$H$10:$H$48680,$I29))</f>
        <v/>
      </c>
      <c r="I29" s="341" t="str">
        <f ca="1">IF(TYPE(MATCH($D$9,OFFSET('TỔNG HỢP BẢO HÀNH'!#REF!,I28,0):'TỔNG HỢP BẢO HÀNH'!$A$182,0)+I28)=16,"",MATCH($D$9,OFFSET('TỔNG HỢP BẢO HÀNH'!#REF!,I28,0):'TỔNG HỢP BẢO HÀNH'!$A$182,0)+I28)</f>
        <v/>
      </c>
      <c r="J29" s="342" t="str">
        <f ca="1">IF($I29="","",INDEX('TỔNG HỢP BẢO HÀNH'!$B$10:$B$48680,$I29))</f>
        <v/>
      </c>
      <c r="K29" s="342" t="str">
        <f ca="1">IF($I29="","",INDEX('TỔNG HỢP BẢO HÀNH'!$N$10:$N$48680,$I29))</f>
        <v/>
      </c>
    </row>
    <row r="30" spans="1:11" s="270" customFormat="1" ht="13.8">
      <c r="A30" s="181"/>
      <c r="B30" s="336" t="str">
        <f ca="1">IF($I30="","",INDEX('TỔNG HỢP BẢO HÀNH'!$C$10:$C$48680,$I30))</f>
        <v/>
      </c>
      <c r="C30" s="337" t="str">
        <f ca="1">IF($I30="","",INDEX('TỔNG HỢP BẢO HÀNH'!$E$10:$E$48680,$I30))</f>
        <v/>
      </c>
      <c r="D30" s="338" t="str">
        <f ca="1">IF($I30="","",INDEX('TỔNG HỢP BẢO HÀNH'!$D$10:$D$983,$I30))</f>
        <v/>
      </c>
      <c r="E30" s="339" t="str">
        <f ca="1">IF($I30="","",INDEX('TỔNG HỢP BẢO HÀNH'!$F$10:$F$182,$I30))</f>
        <v/>
      </c>
      <c r="F30" s="339" t="str">
        <f t="shared" ca="1" si="0"/>
        <v/>
      </c>
      <c r="G30" s="340" t="str">
        <f ca="1">IF($I30="","",INDEX('TỔNG HỢP BẢO HÀNH'!$G$10:$G$48680,$I30))</f>
        <v/>
      </c>
      <c r="H30" s="340" t="str">
        <f ca="1">IF($I30="","",INDEX('TỔNG HỢP BẢO HÀNH'!$H$10:$H$48680,$I30))</f>
        <v/>
      </c>
      <c r="I30" s="341" t="str">
        <f ca="1">IF(TYPE(MATCH($D$9,OFFSET('TỔNG HỢP BẢO HÀNH'!#REF!,I29,0):'TỔNG HỢP BẢO HÀNH'!$A$182,0)+I29)=16,"",MATCH($D$9,OFFSET('TỔNG HỢP BẢO HÀNH'!#REF!,I29,0):'TỔNG HỢP BẢO HÀNH'!$A$182,0)+I29)</f>
        <v/>
      </c>
      <c r="J30" s="342" t="str">
        <f ca="1">IF($I30="","",INDEX('TỔNG HỢP BẢO HÀNH'!$B$10:$B$48680,$I30))</f>
        <v/>
      </c>
      <c r="K30" s="342" t="str">
        <f ca="1">IF($I30="","",INDEX('TỔNG HỢP BẢO HÀNH'!$N$10:$N$48680,$I30))</f>
        <v/>
      </c>
    </row>
    <row r="31" spans="1:11" s="270" customFormat="1" ht="13.8">
      <c r="A31" s="181"/>
      <c r="B31" s="336" t="str">
        <f ca="1">IF($I31="","",INDEX('TỔNG HỢP BẢO HÀNH'!$C$10:$C$48680,$I31))</f>
        <v/>
      </c>
      <c r="C31" s="337" t="str">
        <f ca="1">IF($I31="","",INDEX('TỔNG HỢP BẢO HÀNH'!$E$10:$E$48680,$I31))</f>
        <v/>
      </c>
      <c r="D31" s="338" t="str">
        <f ca="1">IF($I31="","",INDEX('TỔNG HỢP BẢO HÀNH'!$D$10:$D$983,$I31))</f>
        <v/>
      </c>
      <c r="E31" s="339" t="str">
        <f ca="1">IF($I31="","",INDEX('TỔNG HỢP BẢO HÀNH'!$F$10:$F$182,$I31))</f>
        <v/>
      </c>
      <c r="F31" s="339" t="str">
        <f t="shared" ref="F31:F46" ca="1" si="1">E31</f>
        <v/>
      </c>
      <c r="G31" s="340" t="str">
        <f ca="1">IF($I31="","",INDEX('TỔNG HỢP BẢO HÀNH'!$G$10:$G$48680,$I31))</f>
        <v/>
      </c>
      <c r="H31" s="340" t="str">
        <f ca="1">IF($I31="","",INDEX('TỔNG HỢP BẢO HÀNH'!$H$10:$H$48680,$I31))</f>
        <v/>
      </c>
      <c r="I31" s="341" t="str">
        <f ca="1">IF(TYPE(MATCH($D$9,OFFSET('TỔNG HỢP BẢO HÀNH'!#REF!,I30,0):'TỔNG HỢP BẢO HÀNH'!$A$182,0)+I30)=16,"",MATCH($D$9,OFFSET('TỔNG HỢP BẢO HÀNH'!#REF!,I30,0):'TỔNG HỢP BẢO HÀNH'!$A$182,0)+I30)</f>
        <v/>
      </c>
      <c r="J31" s="342" t="str">
        <f ca="1">IF($I31="","",INDEX('TỔNG HỢP BẢO HÀNH'!$B$10:$B$48680,$I31))</f>
        <v/>
      </c>
      <c r="K31" s="342" t="str">
        <f ca="1">IF($I31="","",INDEX('TỔNG HỢP BẢO HÀNH'!$N$10:$N$48680,$I31))</f>
        <v/>
      </c>
    </row>
    <row r="32" spans="1:11" s="270" customFormat="1" ht="13.8">
      <c r="A32" s="181"/>
      <c r="B32" s="336" t="str">
        <f ca="1">IF($I32="","",INDEX('TỔNG HỢP BẢO HÀNH'!$C$10:$C$48680,$I32))</f>
        <v/>
      </c>
      <c r="C32" s="337" t="str">
        <f ca="1">IF($I32="","",INDEX('TỔNG HỢP BẢO HÀNH'!$E$10:$E$48680,$I32))</f>
        <v/>
      </c>
      <c r="D32" s="338" t="str">
        <f ca="1">IF($I32="","",INDEX('TỔNG HỢP BẢO HÀNH'!$D$10:$D$983,$I32))</f>
        <v/>
      </c>
      <c r="E32" s="339" t="str">
        <f ca="1">IF($I32="","",INDEX('TỔNG HỢP BẢO HÀNH'!$F$10:$F$182,$I32))</f>
        <v/>
      </c>
      <c r="F32" s="339" t="str">
        <f t="shared" ca="1" si="1"/>
        <v/>
      </c>
      <c r="G32" s="340" t="str">
        <f ca="1">IF($I32="","",INDEX('TỔNG HỢP BẢO HÀNH'!$G$10:$G$48680,$I32))</f>
        <v/>
      </c>
      <c r="H32" s="340" t="str">
        <f ca="1">IF($I32="","",INDEX('TỔNG HỢP BẢO HÀNH'!$H$10:$H$48680,$I32))</f>
        <v/>
      </c>
      <c r="I32" s="341" t="str">
        <f ca="1">IF(TYPE(MATCH($D$9,OFFSET('TỔNG HỢP BẢO HÀNH'!#REF!,I31,0):'TỔNG HỢP BẢO HÀNH'!$A$182,0)+I31)=16,"",MATCH($D$9,OFFSET('TỔNG HỢP BẢO HÀNH'!#REF!,I31,0):'TỔNG HỢP BẢO HÀNH'!$A$182,0)+I31)</f>
        <v/>
      </c>
      <c r="J32" s="342" t="str">
        <f ca="1">IF($I32="","",INDEX('TỔNG HỢP BẢO HÀNH'!$B$10:$B$48680,$I32))</f>
        <v/>
      </c>
      <c r="K32" s="342" t="str">
        <f ca="1">IF($I32="","",INDEX('TỔNG HỢP BẢO HÀNH'!$N$10:$N$48680,$I32))</f>
        <v/>
      </c>
    </row>
    <row r="33" spans="1:11" s="270" customFormat="1" ht="13.8">
      <c r="A33" s="181"/>
      <c r="B33" s="336" t="str">
        <f ca="1">IF($I33="","",INDEX('TỔNG HỢP BẢO HÀNH'!$C$10:$C$48680,$I33))</f>
        <v/>
      </c>
      <c r="C33" s="337" t="str">
        <f ca="1">IF($I33="","",INDEX('TỔNG HỢP BẢO HÀNH'!$E$10:$E$48680,$I33))</f>
        <v/>
      </c>
      <c r="D33" s="338" t="str">
        <f ca="1">IF($I33="","",INDEX('TỔNG HỢP BẢO HÀNH'!$D$10:$D$983,$I33))</f>
        <v/>
      </c>
      <c r="E33" s="339" t="str">
        <f ca="1">IF($I33="","",INDEX('TỔNG HỢP BẢO HÀNH'!$F$10:$F$182,$I33))</f>
        <v/>
      </c>
      <c r="F33" s="339" t="str">
        <f t="shared" ca="1" si="1"/>
        <v/>
      </c>
      <c r="G33" s="340" t="str">
        <f ca="1">IF($I33="","",INDEX('TỔNG HỢP BẢO HÀNH'!$G$10:$G$48680,$I33))</f>
        <v/>
      </c>
      <c r="H33" s="340" t="str">
        <f ca="1">IF($I33="","",INDEX('TỔNG HỢP BẢO HÀNH'!$H$10:$H$48680,$I33))</f>
        <v/>
      </c>
      <c r="I33" s="341" t="str">
        <f ca="1">IF(TYPE(MATCH($D$9,OFFSET('TỔNG HỢP BẢO HÀNH'!#REF!,I32,0):'TỔNG HỢP BẢO HÀNH'!$A$182,0)+I32)=16,"",MATCH($D$9,OFFSET('TỔNG HỢP BẢO HÀNH'!#REF!,I32,0):'TỔNG HỢP BẢO HÀNH'!$A$182,0)+I32)</f>
        <v/>
      </c>
      <c r="J33" s="342" t="str">
        <f ca="1">IF($I33="","",INDEX('TỔNG HỢP BẢO HÀNH'!$B$10:$B$48680,$I33))</f>
        <v/>
      </c>
      <c r="K33" s="342" t="str">
        <f ca="1">IF($I33="","",INDEX('TỔNG HỢP BẢO HÀNH'!$N$10:$N$48680,$I33))</f>
        <v/>
      </c>
    </row>
    <row r="34" spans="1:11" s="270" customFormat="1" ht="13.8">
      <c r="A34" s="181"/>
      <c r="B34" s="336" t="str">
        <f ca="1">IF($I34="","",INDEX('TỔNG HỢP BẢO HÀNH'!$C$10:$C$48680,$I34))</f>
        <v/>
      </c>
      <c r="C34" s="337" t="str">
        <f ca="1">IF($I34="","",INDEX('TỔNG HỢP BẢO HÀNH'!$E$10:$E$48680,$I34))</f>
        <v/>
      </c>
      <c r="D34" s="338" t="str">
        <f ca="1">IF($I34="","",INDEX('TỔNG HỢP BẢO HÀNH'!$D$10:$D$983,$I34))</f>
        <v/>
      </c>
      <c r="E34" s="339" t="str">
        <f ca="1">IF($I34="","",INDEX('TỔNG HỢP BẢO HÀNH'!$F$10:$F$182,$I34))</f>
        <v/>
      </c>
      <c r="F34" s="339" t="str">
        <f t="shared" ca="1" si="1"/>
        <v/>
      </c>
      <c r="G34" s="340" t="str">
        <f ca="1">IF($I34="","",INDEX('TỔNG HỢP BẢO HÀNH'!$G$10:$G$48680,$I34))</f>
        <v/>
      </c>
      <c r="H34" s="340" t="str">
        <f ca="1">IF($I34="","",INDEX('TỔNG HỢP BẢO HÀNH'!$H$10:$H$48680,$I34))</f>
        <v/>
      </c>
      <c r="I34" s="341" t="str">
        <f ca="1">IF(TYPE(MATCH($D$9,OFFSET('TỔNG HỢP BẢO HÀNH'!#REF!,I33,0):'TỔNG HỢP BẢO HÀNH'!$A$182,0)+I33)=16,"",MATCH($D$9,OFFSET('TỔNG HỢP BẢO HÀNH'!#REF!,I33,0):'TỔNG HỢP BẢO HÀNH'!$A$182,0)+I33)</f>
        <v/>
      </c>
      <c r="J34" s="342" t="str">
        <f ca="1">IF($I34="","",INDEX('TỔNG HỢP BẢO HÀNH'!$B$10:$B$48680,$I34))</f>
        <v/>
      </c>
      <c r="K34" s="342" t="str">
        <f ca="1">IF($I34="","",INDEX('TỔNG HỢP BẢO HÀNH'!$N$10:$N$48680,$I34))</f>
        <v/>
      </c>
    </row>
    <row r="35" spans="1:11" s="270" customFormat="1" ht="13.8">
      <c r="A35" s="181"/>
      <c r="B35" s="336" t="str">
        <f ca="1">IF($I35="","",INDEX('TỔNG HỢP BẢO HÀNH'!$C$10:$C$48680,$I35))</f>
        <v/>
      </c>
      <c r="C35" s="337" t="str">
        <f ca="1">IF($I35="","",INDEX('TỔNG HỢP BẢO HÀNH'!$E$10:$E$48680,$I35))</f>
        <v/>
      </c>
      <c r="D35" s="338" t="str">
        <f ca="1">IF($I35="","",INDEX('TỔNG HỢP BẢO HÀNH'!$D$10:$D$983,$I35))</f>
        <v/>
      </c>
      <c r="E35" s="339" t="str">
        <f ca="1">IF($I35="","",INDEX('TỔNG HỢP BẢO HÀNH'!$F$10:$F$182,$I35))</f>
        <v/>
      </c>
      <c r="F35" s="339" t="str">
        <f t="shared" ca="1" si="1"/>
        <v/>
      </c>
      <c r="G35" s="340" t="str">
        <f ca="1">IF($I35="","",INDEX('TỔNG HỢP BẢO HÀNH'!$G$10:$G$48680,$I35))</f>
        <v/>
      </c>
      <c r="H35" s="340" t="str">
        <f ca="1">IF($I35="","",INDEX('TỔNG HỢP BẢO HÀNH'!$H$10:$H$48680,$I35))</f>
        <v/>
      </c>
      <c r="I35" s="341" t="str">
        <f ca="1">IF(TYPE(MATCH($D$9,OFFSET('TỔNG HỢP BẢO HÀNH'!#REF!,I34,0):'TỔNG HỢP BẢO HÀNH'!$A$182,0)+I34)=16,"",MATCH($D$9,OFFSET('TỔNG HỢP BẢO HÀNH'!#REF!,I34,0):'TỔNG HỢP BẢO HÀNH'!$A$182,0)+I34)</f>
        <v/>
      </c>
      <c r="J35" s="342" t="str">
        <f ca="1">IF($I35="","",INDEX('TỔNG HỢP BẢO HÀNH'!$B$10:$B$48680,$I35))</f>
        <v/>
      </c>
      <c r="K35" s="342" t="str">
        <f ca="1">IF($I35="","",INDEX('TỔNG HỢP BẢO HÀNH'!$N$10:$N$48680,$I35))</f>
        <v/>
      </c>
    </row>
    <row r="36" spans="1:11" s="270" customFormat="1" ht="13.8">
      <c r="A36" s="181"/>
      <c r="B36" s="336" t="str">
        <f ca="1">IF($I36="","",INDEX('TỔNG HỢP BẢO HÀNH'!$C$10:$C$48680,$I36))</f>
        <v/>
      </c>
      <c r="C36" s="337" t="str">
        <f ca="1">IF($I36="","",INDEX('TỔNG HỢP BẢO HÀNH'!$E$10:$E$48680,$I36))</f>
        <v/>
      </c>
      <c r="D36" s="338" t="str">
        <f ca="1">IF($I36="","",INDEX('TỔNG HỢP BẢO HÀNH'!$D$10:$D$983,$I36))</f>
        <v/>
      </c>
      <c r="E36" s="339" t="str">
        <f ca="1">IF($I36="","",INDEX('TỔNG HỢP BẢO HÀNH'!$F$10:$F$182,$I36))</f>
        <v/>
      </c>
      <c r="F36" s="339" t="str">
        <f t="shared" ca="1" si="1"/>
        <v/>
      </c>
      <c r="G36" s="340" t="str">
        <f ca="1">IF($I36="","",INDEX('TỔNG HỢP BẢO HÀNH'!$G$10:$G$48680,$I36))</f>
        <v/>
      </c>
      <c r="H36" s="340" t="str">
        <f ca="1">IF($I36="","",INDEX('TỔNG HỢP BẢO HÀNH'!$H$10:$H$48680,$I36))</f>
        <v/>
      </c>
      <c r="I36" s="341" t="str">
        <f ca="1">IF(TYPE(MATCH($D$9,OFFSET('TỔNG HỢP BẢO HÀNH'!#REF!,I35,0):'TỔNG HỢP BẢO HÀNH'!$A$182,0)+I35)=16,"",MATCH($D$9,OFFSET('TỔNG HỢP BẢO HÀNH'!#REF!,I35,0):'TỔNG HỢP BẢO HÀNH'!$A$182,0)+I35)</f>
        <v/>
      </c>
      <c r="J36" s="342" t="str">
        <f ca="1">IF($I36="","",INDEX('TỔNG HỢP BẢO HÀNH'!$B$10:$B$48680,$I36))</f>
        <v/>
      </c>
      <c r="K36" s="342" t="str">
        <f ca="1">IF($I36="","",INDEX('TỔNG HỢP BẢO HÀNH'!$N$10:$N$48680,$I36))</f>
        <v/>
      </c>
    </row>
    <row r="37" spans="1:11" s="270" customFormat="1" ht="13.8">
      <c r="A37" s="181"/>
      <c r="B37" s="336" t="str">
        <f ca="1">IF($I37="","",INDEX('TỔNG HỢP BẢO HÀNH'!$C$10:$C$48680,$I37))</f>
        <v/>
      </c>
      <c r="C37" s="337" t="str">
        <f ca="1">IF($I37="","",INDEX('TỔNG HỢP BẢO HÀNH'!$E$10:$E$48680,$I37))</f>
        <v/>
      </c>
      <c r="D37" s="338" t="str">
        <f ca="1">IF($I37="","",INDEX('TỔNG HỢP BẢO HÀNH'!$D$10:$D$983,$I37))</f>
        <v/>
      </c>
      <c r="E37" s="339" t="str">
        <f ca="1">IF($I37="","",INDEX('TỔNG HỢP BẢO HÀNH'!$F$10:$F$182,$I37))</f>
        <v/>
      </c>
      <c r="F37" s="339" t="str">
        <f t="shared" ca="1" si="1"/>
        <v/>
      </c>
      <c r="G37" s="340" t="str">
        <f ca="1">IF($I37="","",INDEX('TỔNG HỢP BẢO HÀNH'!$G$10:$G$48680,$I37))</f>
        <v/>
      </c>
      <c r="H37" s="340" t="str">
        <f ca="1">IF($I37="","",INDEX('TỔNG HỢP BẢO HÀNH'!$H$10:$H$48680,$I37))</f>
        <v/>
      </c>
      <c r="I37" s="341" t="str">
        <f ca="1">IF(TYPE(MATCH($D$9,OFFSET('TỔNG HỢP BẢO HÀNH'!#REF!,I36,0):'TỔNG HỢP BẢO HÀNH'!$A$182,0)+I36)=16,"",MATCH($D$9,OFFSET('TỔNG HỢP BẢO HÀNH'!#REF!,I36,0):'TỔNG HỢP BẢO HÀNH'!$A$182,0)+I36)</f>
        <v/>
      </c>
      <c r="J37" s="342" t="str">
        <f ca="1">IF($I37="","",INDEX('TỔNG HỢP BẢO HÀNH'!$B$10:$B$48680,$I37))</f>
        <v/>
      </c>
      <c r="K37" s="342" t="str">
        <f ca="1">IF($I37="","",INDEX('TỔNG HỢP BẢO HÀNH'!$N$10:$N$48680,$I37))</f>
        <v/>
      </c>
    </row>
    <row r="38" spans="1:11" s="270" customFormat="1" ht="13.8">
      <c r="A38" s="181"/>
      <c r="B38" s="336" t="str">
        <f ca="1">IF($I38="","",INDEX('TỔNG HỢP BẢO HÀNH'!$C$10:$C$48680,$I38))</f>
        <v/>
      </c>
      <c r="C38" s="337" t="str">
        <f ca="1">IF($I38="","",INDEX('TỔNG HỢP BẢO HÀNH'!$E$10:$E$48680,$I38))</f>
        <v/>
      </c>
      <c r="D38" s="338" t="str">
        <f ca="1">IF($I38="","",INDEX('TỔNG HỢP BẢO HÀNH'!$D$10:$D$983,$I38))</f>
        <v/>
      </c>
      <c r="E38" s="339" t="str">
        <f ca="1">IF($I38="","",INDEX('TỔNG HỢP BẢO HÀNH'!$F$10:$F$182,$I38))</f>
        <v/>
      </c>
      <c r="F38" s="339" t="str">
        <f t="shared" ca="1" si="1"/>
        <v/>
      </c>
      <c r="G38" s="340" t="str">
        <f ca="1">IF($I38="","",INDEX('TỔNG HỢP BẢO HÀNH'!$G$10:$G$48680,$I38))</f>
        <v/>
      </c>
      <c r="H38" s="340" t="str">
        <f ca="1">IF($I38="","",INDEX('TỔNG HỢP BẢO HÀNH'!$H$10:$H$48680,$I38))</f>
        <v/>
      </c>
      <c r="I38" s="341" t="str">
        <f ca="1">IF(TYPE(MATCH($D$9,OFFSET('TỔNG HỢP BẢO HÀNH'!#REF!,I37,0):'TỔNG HỢP BẢO HÀNH'!$A$182,0)+I37)=16,"",MATCH($D$9,OFFSET('TỔNG HỢP BẢO HÀNH'!#REF!,I37,0):'TỔNG HỢP BẢO HÀNH'!$A$182,0)+I37)</f>
        <v/>
      </c>
      <c r="J38" s="342" t="str">
        <f ca="1">IF($I38="","",INDEX('TỔNG HỢP BẢO HÀNH'!$B$10:$B$48680,$I38))</f>
        <v/>
      </c>
      <c r="K38" s="342" t="str">
        <f ca="1">IF($I38="","",INDEX('TỔNG HỢP BẢO HÀNH'!$N$10:$N$48680,$I38))</f>
        <v/>
      </c>
    </row>
    <row r="39" spans="1:11" s="270" customFormat="1" ht="13.8">
      <c r="A39" s="181"/>
      <c r="B39" s="336" t="str">
        <f ca="1">IF($I39="","",INDEX('TỔNG HỢP BẢO HÀNH'!$C$10:$C$48680,$I39))</f>
        <v/>
      </c>
      <c r="C39" s="337" t="str">
        <f ca="1">IF($I39="","",INDEX('TỔNG HỢP BẢO HÀNH'!$E$10:$E$48680,$I39))</f>
        <v/>
      </c>
      <c r="D39" s="338" t="str">
        <f ca="1">IF($I39="","",INDEX('TỔNG HỢP BẢO HÀNH'!$D$10:$D$983,$I39))</f>
        <v/>
      </c>
      <c r="E39" s="339" t="str">
        <f ca="1">IF($I39="","",INDEX('TỔNG HỢP BẢO HÀNH'!$F$10:$F$182,$I39))</f>
        <v/>
      </c>
      <c r="F39" s="339" t="str">
        <f t="shared" ca="1" si="1"/>
        <v/>
      </c>
      <c r="G39" s="340" t="str">
        <f ca="1">IF($I39="","",INDEX('TỔNG HỢP BẢO HÀNH'!$G$10:$G$48680,$I39))</f>
        <v/>
      </c>
      <c r="H39" s="340" t="str">
        <f ca="1">IF($I39="","",INDEX('TỔNG HỢP BẢO HÀNH'!$H$10:$H$48680,$I39))</f>
        <v/>
      </c>
      <c r="I39" s="341" t="str">
        <f ca="1">IF(TYPE(MATCH($D$9,OFFSET('TỔNG HỢP BẢO HÀNH'!#REF!,I38,0):'TỔNG HỢP BẢO HÀNH'!$A$182,0)+I38)=16,"",MATCH($D$9,OFFSET('TỔNG HỢP BẢO HÀNH'!#REF!,I38,0):'TỔNG HỢP BẢO HÀNH'!$A$182,0)+I38)</f>
        <v/>
      </c>
      <c r="J39" s="342" t="str">
        <f ca="1">IF($I39="","",INDEX('TỔNG HỢP BẢO HÀNH'!$B$10:$B$48680,$I39))</f>
        <v/>
      </c>
      <c r="K39" s="342" t="str">
        <f ca="1">IF($I39="","",INDEX('TỔNG HỢP BẢO HÀNH'!$N$10:$N$48680,$I39))</f>
        <v/>
      </c>
    </row>
    <row r="40" spans="1:11" s="270" customFormat="1" ht="13.8">
      <c r="A40" s="181"/>
      <c r="B40" s="336" t="str">
        <f ca="1">IF($I40="","",INDEX('TỔNG HỢP BẢO HÀNH'!$C$10:$C$48680,$I40))</f>
        <v/>
      </c>
      <c r="C40" s="337" t="str">
        <f ca="1">IF($I40="","",INDEX('TỔNG HỢP BẢO HÀNH'!$E$10:$E$48680,$I40))</f>
        <v/>
      </c>
      <c r="D40" s="338" t="str">
        <f ca="1">IF($I40="","",INDEX('TỔNG HỢP BẢO HÀNH'!$D$10:$D$983,$I40))</f>
        <v/>
      </c>
      <c r="E40" s="339" t="str">
        <f ca="1">IF($I40="","",INDEX('TỔNG HỢP BẢO HÀNH'!$F$10:$F$182,$I40))</f>
        <v/>
      </c>
      <c r="F40" s="339" t="str">
        <f t="shared" ca="1" si="1"/>
        <v/>
      </c>
      <c r="G40" s="340" t="str">
        <f ca="1">IF($I40="","",INDEX('TỔNG HỢP BẢO HÀNH'!$G$10:$G$48680,$I40))</f>
        <v/>
      </c>
      <c r="H40" s="340" t="str">
        <f ca="1">IF($I40="","",INDEX('TỔNG HỢP BẢO HÀNH'!$H$10:$H$48680,$I40))</f>
        <v/>
      </c>
      <c r="I40" s="341" t="str">
        <f ca="1">IF(TYPE(MATCH($D$9,OFFSET('TỔNG HỢP BẢO HÀNH'!#REF!,I39,0):'TỔNG HỢP BẢO HÀNH'!$A$182,0)+I39)=16,"",MATCH($D$9,OFFSET('TỔNG HỢP BẢO HÀNH'!#REF!,I39,0):'TỔNG HỢP BẢO HÀNH'!$A$182,0)+I39)</f>
        <v/>
      </c>
      <c r="J40" s="342" t="str">
        <f ca="1">IF($I40="","",INDEX('TỔNG HỢP BẢO HÀNH'!$B$10:$B$48680,$I40))</f>
        <v/>
      </c>
      <c r="K40" s="342" t="str">
        <f ca="1">IF($I40="","",INDEX('TỔNG HỢP BẢO HÀNH'!$N$10:$N$48680,$I40))</f>
        <v/>
      </c>
    </row>
    <row r="41" spans="1:11" s="270" customFormat="1" ht="13.8">
      <c r="A41" s="181"/>
      <c r="B41" s="336" t="str">
        <f ca="1">IF($I41="","",INDEX('TỔNG HỢP BẢO HÀNH'!$C$10:$C$48680,$I41))</f>
        <v/>
      </c>
      <c r="C41" s="337" t="str">
        <f ca="1">IF($I41="","",INDEX('TỔNG HỢP BẢO HÀNH'!$E$10:$E$48680,$I41))</f>
        <v/>
      </c>
      <c r="D41" s="338" t="str">
        <f ca="1">IF($I41="","",INDEX('TỔNG HỢP BẢO HÀNH'!$D$10:$D$983,$I41))</f>
        <v/>
      </c>
      <c r="E41" s="339" t="str">
        <f ca="1">IF($I41="","",INDEX('TỔNG HỢP BẢO HÀNH'!$F$10:$F$182,$I41))</f>
        <v/>
      </c>
      <c r="F41" s="339" t="str">
        <f t="shared" ca="1" si="1"/>
        <v/>
      </c>
      <c r="G41" s="340" t="str">
        <f ca="1">IF($I41="","",INDEX('TỔNG HỢP BẢO HÀNH'!$G$10:$G$48680,$I41))</f>
        <v/>
      </c>
      <c r="H41" s="340" t="str">
        <f ca="1">IF($I41="","",INDEX('TỔNG HỢP BẢO HÀNH'!$H$10:$H$48680,$I41))</f>
        <v/>
      </c>
      <c r="I41" s="341" t="str">
        <f ca="1">IF(TYPE(MATCH($D$9,OFFSET('TỔNG HỢP BẢO HÀNH'!#REF!,I40,0):'TỔNG HỢP BẢO HÀNH'!$A$182,0)+I40)=16,"",MATCH($D$9,OFFSET('TỔNG HỢP BẢO HÀNH'!#REF!,I40,0):'TỔNG HỢP BẢO HÀNH'!$A$182,0)+I40)</f>
        <v/>
      </c>
      <c r="J41" s="342" t="str">
        <f ca="1">IF($I41="","",INDEX('TỔNG HỢP BẢO HÀNH'!$B$10:$B$48680,$I41))</f>
        <v/>
      </c>
      <c r="K41" s="342" t="str">
        <f ca="1">IF($I41="","",INDEX('TỔNG HỢP BẢO HÀNH'!$N$10:$N$48680,$I41))</f>
        <v/>
      </c>
    </row>
    <row r="42" spans="1:11" s="270" customFormat="1" ht="13.8">
      <c r="A42" s="181"/>
      <c r="B42" s="336" t="str">
        <f ca="1">IF($I42="","",INDEX('TỔNG HỢP BẢO HÀNH'!$C$10:$C$48680,$I42))</f>
        <v/>
      </c>
      <c r="C42" s="337" t="str">
        <f ca="1">IF($I42="","",INDEX('TỔNG HỢP BẢO HÀNH'!$E$10:$E$48680,$I42))</f>
        <v/>
      </c>
      <c r="D42" s="338" t="str">
        <f ca="1">IF($I42="","",INDEX('TỔNG HỢP BẢO HÀNH'!$D$10:$D$983,$I42))</f>
        <v/>
      </c>
      <c r="E42" s="339" t="str">
        <f ca="1">IF($I42="","",INDEX('TỔNG HỢP BẢO HÀNH'!$F$10:$F$182,$I42))</f>
        <v/>
      </c>
      <c r="F42" s="339" t="str">
        <f t="shared" ca="1" si="1"/>
        <v/>
      </c>
      <c r="G42" s="340" t="str">
        <f ca="1">IF($I42="","",INDEX('TỔNG HỢP BẢO HÀNH'!$G$10:$G$48680,$I42))</f>
        <v/>
      </c>
      <c r="H42" s="340" t="str">
        <f ca="1">IF($I42="","",INDEX('TỔNG HỢP BẢO HÀNH'!$H$10:$H$48680,$I42))</f>
        <v/>
      </c>
      <c r="I42" s="341" t="str">
        <f ca="1">IF(TYPE(MATCH($D$9,OFFSET('TỔNG HỢP BẢO HÀNH'!#REF!,I41,0):'TỔNG HỢP BẢO HÀNH'!$A$182,0)+I41)=16,"",MATCH($D$9,OFFSET('TỔNG HỢP BẢO HÀNH'!#REF!,I41,0):'TỔNG HỢP BẢO HÀNH'!$A$182,0)+I41)</f>
        <v/>
      </c>
      <c r="J42" s="342" t="str">
        <f ca="1">IF($I42="","",INDEX('TỔNG HỢP BẢO HÀNH'!$B$10:$B$48680,$I42))</f>
        <v/>
      </c>
      <c r="K42" s="342" t="str">
        <f ca="1">IF($I42="","",INDEX('TỔNG HỢP BẢO HÀNH'!$N$10:$N$48680,$I42))</f>
        <v/>
      </c>
    </row>
    <row r="43" spans="1:11" s="270" customFormat="1" ht="13.8">
      <c r="A43" s="181"/>
      <c r="B43" s="336" t="str">
        <f ca="1">IF($I43="","",INDEX('TỔNG HỢP BẢO HÀNH'!$C$10:$C$48680,$I43))</f>
        <v/>
      </c>
      <c r="C43" s="337" t="str">
        <f ca="1">IF($I43="","",INDEX('TỔNG HỢP BẢO HÀNH'!$E$10:$E$48680,$I43))</f>
        <v/>
      </c>
      <c r="D43" s="338" t="str">
        <f ca="1">IF($I43="","",INDEX('TỔNG HỢP BẢO HÀNH'!$D$10:$D$983,$I43))</f>
        <v/>
      </c>
      <c r="E43" s="339" t="str">
        <f ca="1">IF($I43="","",INDEX('TỔNG HỢP BẢO HÀNH'!$F$10:$F$182,$I43))</f>
        <v/>
      </c>
      <c r="F43" s="339" t="str">
        <f t="shared" ca="1" si="1"/>
        <v/>
      </c>
      <c r="G43" s="340" t="str">
        <f ca="1">IF($I43="","",INDEX('TỔNG HỢP BẢO HÀNH'!$G$10:$G$48680,$I43))</f>
        <v/>
      </c>
      <c r="H43" s="340" t="str">
        <f ca="1">IF($I43="","",INDEX('TỔNG HỢP BẢO HÀNH'!$H$10:$H$48680,$I43))</f>
        <v/>
      </c>
      <c r="I43" s="341" t="str">
        <f ca="1">IF(TYPE(MATCH($D$9,OFFSET('TỔNG HỢP BẢO HÀNH'!#REF!,I42,0):'TỔNG HỢP BẢO HÀNH'!$A$182,0)+I42)=16,"",MATCH($D$9,OFFSET('TỔNG HỢP BẢO HÀNH'!#REF!,I42,0):'TỔNG HỢP BẢO HÀNH'!$A$182,0)+I42)</f>
        <v/>
      </c>
      <c r="J43" s="342" t="str">
        <f ca="1">IF($I43="","",INDEX('TỔNG HỢP BẢO HÀNH'!$B$10:$B$48680,$I43))</f>
        <v/>
      </c>
      <c r="K43" s="342" t="str">
        <f ca="1">IF($I43="","",INDEX('TỔNG HỢP BẢO HÀNH'!$N$10:$N$48680,$I43))</f>
        <v/>
      </c>
    </row>
    <row r="44" spans="1:11" s="270" customFormat="1" ht="13.8">
      <c r="A44" s="181"/>
      <c r="B44" s="336" t="str">
        <f ca="1">IF($I44="","",INDEX('TỔNG HỢP BẢO HÀNH'!$C$10:$C$48680,$I44))</f>
        <v/>
      </c>
      <c r="C44" s="337" t="str">
        <f ca="1">IF($I44="","",INDEX('TỔNG HỢP BẢO HÀNH'!$E$10:$E$48680,$I44))</f>
        <v/>
      </c>
      <c r="D44" s="338" t="str">
        <f ca="1">IF($I44="","",INDEX('TỔNG HỢP BẢO HÀNH'!$D$10:$D$983,$I44))</f>
        <v/>
      </c>
      <c r="E44" s="339" t="str">
        <f ca="1">IF($I44="","",INDEX('TỔNG HỢP BẢO HÀNH'!$F$10:$F$182,$I44))</f>
        <v/>
      </c>
      <c r="F44" s="339" t="str">
        <f t="shared" ca="1" si="1"/>
        <v/>
      </c>
      <c r="G44" s="340" t="str">
        <f ca="1">IF($I44="","",INDEX('TỔNG HỢP BẢO HÀNH'!$G$10:$G$48680,$I44))</f>
        <v/>
      </c>
      <c r="H44" s="340" t="str">
        <f ca="1">IF($I44="","",INDEX('TỔNG HỢP BẢO HÀNH'!$H$10:$H$48680,$I44))</f>
        <v/>
      </c>
      <c r="I44" s="341" t="str">
        <f ca="1">IF(TYPE(MATCH($D$9,OFFSET('TỔNG HỢP BẢO HÀNH'!#REF!,I43,0):'TỔNG HỢP BẢO HÀNH'!$A$182,0)+I43)=16,"",MATCH($D$9,OFFSET('TỔNG HỢP BẢO HÀNH'!#REF!,I43,0):'TỔNG HỢP BẢO HÀNH'!$A$182,0)+I43)</f>
        <v/>
      </c>
      <c r="J44" s="342" t="str">
        <f ca="1">IF($I44="","",INDEX('TỔNG HỢP BẢO HÀNH'!$B$10:$B$48680,$I44))</f>
        <v/>
      </c>
      <c r="K44" s="342" t="str">
        <f ca="1">IF($I44="","",INDEX('TỔNG HỢP BẢO HÀNH'!$N$10:$N$48680,$I44))</f>
        <v/>
      </c>
    </row>
    <row r="45" spans="1:11" s="270" customFormat="1" ht="13.8">
      <c r="A45" s="181"/>
      <c r="B45" s="336" t="str">
        <f ca="1">IF($I45="","",INDEX('TỔNG HỢP BẢO HÀNH'!$C$10:$C$48680,$I45))</f>
        <v/>
      </c>
      <c r="C45" s="337" t="str">
        <f ca="1">IF($I45="","",INDEX('TỔNG HỢP BẢO HÀNH'!$E$10:$E$48680,$I45))</f>
        <v/>
      </c>
      <c r="D45" s="338" t="str">
        <f ca="1">IF($I45="","",INDEX('TỔNG HỢP BẢO HÀNH'!$D$10:$D$983,$I45))</f>
        <v/>
      </c>
      <c r="E45" s="339" t="str">
        <f ca="1">IF($I45="","",INDEX('TỔNG HỢP BẢO HÀNH'!$F$10:$F$182,$I45))</f>
        <v/>
      </c>
      <c r="F45" s="339" t="str">
        <f t="shared" ca="1" si="1"/>
        <v/>
      </c>
      <c r="G45" s="340" t="str">
        <f ca="1">IF($I45="","",INDEX('TỔNG HỢP BẢO HÀNH'!$G$10:$G$48680,$I45))</f>
        <v/>
      </c>
      <c r="H45" s="340" t="str">
        <f ca="1">IF($I45="","",INDEX('TỔNG HỢP BẢO HÀNH'!$H$10:$H$48680,$I45))</f>
        <v/>
      </c>
      <c r="I45" s="341" t="str">
        <f ca="1">IF(TYPE(MATCH($D$9,OFFSET('TỔNG HỢP BẢO HÀNH'!#REF!,I44,0):'TỔNG HỢP BẢO HÀNH'!$A$182,0)+I44)=16,"",MATCH($D$9,OFFSET('TỔNG HỢP BẢO HÀNH'!#REF!,I44,0):'TỔNG HỢP BẢO HÀNH'!$A$182,0)+I44)</f>
        <v/>
      </c>
      <c r="J45" s="342" t="str">
        <f ca="1">IF($I45="","",INDEX('TỔNG HỢP BẢO HÀNH'!$B$10:$B$48680,$I45))</f>
        <v/>
      </c>
      <c r="K45" s="342" t="str">
        <f ca="1">IF($I45="","",INDEX('TỔNG HỢP BẢO HÀNH'!$N$10:$N$48680,$I45))</f>
        <v/>
      </c>
    </row>
    <row r="46" spans="1:11" s="270" customFormat="1" ht="13.8">
      <c r="A46" s="181"/>
      <c r="B46" s="336" t="str">
        <f ca="1">IF($I46="","",INDEX('TỔNG HỢP BẢO HÀNH'!$C$10:$C$48680,$I46))</f>
        <v/>
      </c>
      <c r="C46" s="337" t="str">
        <f ca="1">IF($I46="","",INDEX('TỔNG HỢP BẢO HÀNH'!$E$10:$E$48680,$I46))</f>
        <v/>
      </c>
      <c r="D46" s="338" t="str">
        <f ca="1">IF($I46="","",INDEX('TỔNG HỢP BẢO HÀNH'!$D$10:$D$983,$I46))</f>
        <v/>
      </c>
      <c r="E46" s="339" t="str">
        <f ca="1">IF($I46="","",INDEX('TỔNG HỢP BẢO HÀNH'!$F$10:$F$182,$I46))</f>
        <v/>
      </c>
      <c r="F46" s="339" t="str">
        <f t="shared" ca="1" si="1"/>
        <v/>
      </c>
      <c r="G46" s="340" t="str">
        <f ca="1">IF($I46="","",INDEX('TỔNG HỢP BẢO HÀNH'!$G$10:$G$48680,$I46))</f>
        <v/>
      </c>
      <c r="H46" s="340" t="str">
        <f ca="1">IF($I46="","",INDEX('TỔNG HỢP BẢO HÀNH'!$H$10:$H$48680,$I46))</f>
        <v/>
      </c>
      <c r="I46" s="341" t="str">
        <f ca="1">IF(TYPE(MATCH($D$9,OFFSET('TỔNG HỢP BẢO HÀNH'!#REF!,I45,0):'TỔNG HỢP BẢO HÀNH'!$A$182,0)+I45)=16,"",MATCH($D$9,OFFSET('TỔNG HỢP BẢO HÀNH'!#REF!,I45,0):'TỔNG HỢP BẢO HÀNH'!$A$182,0)+I45)</f>
        <v/>
      </c>
      <c r="J46" s="342" t="str">
        <f ca="1">IF($I46="","",INDEX('TỔNG HỢP BẢO HÀNH'!$B$10:$B$48680,$I46))</f>
        <v/>
      </c>
      <c r="K46" s="342" t="str">
        <f ca="1">IF($I46="","",INDEX('TỔNG HỢP BẢO HÀNH'!$N$10:$N$48680,$I46))</f>
        <v/>
      </c>
    </row>
    <row r="47" spans="1:11" s="344" customFormat="1" ht="16.8">
      <c r="A47" s="737" t="s">
        <v>8</v>
      </c>
      <c r="B47" s="738"/>
      <c r="C47" s="738"/>
      <c r="D47" s="738"/>
      <c r="E47" s="738"/>
      <c r="F47" s="738"/>
      <c r="G47" s="739"/>
      <c r="H47" s="727">
        <f ca="1">ROUND(SUM(H17:H30),0)</f>
        <v>0</v>
      </c>
      <c r="I47" s="728"/>
      <c r="J47" s="729"/>
      <c r="K47" s="343"/>
    </row>
    <row r="48" spans="1:11" s="345" customFormat="1" ht="16.2">
      <c r="A48" s="182" t="str">
        <f ca="1">"Tổng số tiền bằng chữ:"&amp;" "&amp;D73</f>
        <v>Tổng số tiền bằng chữ: Không đồng.</v>
      </c>
      <c r="B48" s="182"/>
      <c r="D48" s="346"/>
    </row>
    <row r="49" spans="1:9" s="347" customFormat="1">
      <c r="A49" s="183"/>
      <c r="B49" s="183"/>
      <c r="D49" s="348"/>
    </row>
    <row r="50" spans="1:9" s="184" customFormat="1">
      <c r="D50" s="349"/>
      <c r="E50" s="175"/>
      <c r="F50" s="175"/>
      <c r="G50" s="175"/>
      <c r="H50" s="175"/>
    </row>
    <row r="51" spans="1:9" s="184" customFormat="1">
      <c r="D51" s="349"/>
      <c r="E51" s="175"/>
      <c r="F51" s="734" t="s">
        <v>107</v>
      </c>
      <c r="G51" s="734"/>
      <c r="H51" s="734"/>
      <c r="I51" s="350"/>
    </row>
    <row r="52" spans="1:9" s="184" customFormat="1">
      <c r="D52" s="351"/>
      <c r="F52" s="733" t="s">
        <v>108</v>
      </c>
      <c r="G52" s="733"/>
      <c r="H52" s="733"/>
    </row>
    <row r="53" spans="1:9">
      <c r="F53" s="735" t="s">
        <v>60</v>
      </c>
      <c r="G53" s="735"/>
      <c r="H53" s="735"/>
    </row>
    <row r="66" spans="1:17" s="184" customFormat="1" hidden="1">
      <c r="A66" s="186" t="s">
        <v>9</v>
      </c>
      <c r="B66" s="186"/>
      <c r="C66" s="186"/>
      <c r="D66" s="353"/>
      <c r="E66" s="186"/>
      <c r="F66" s="186"/>
      <c r="G66" s="186"/>
      <c r="H66" s="186"/>
      <c r="I66" s="186"/>
      <c r="J66" s="186"/>
      <c r="K66" s="186"/>
      <c r="L66" s="354"/>
      <c r="M66" s="354"/>
      <c r="N66" s="354"/>
      <c r="O66" s="354"/>
      <c r="P66" s="354"/>
      <c r="Q66" s="354"/>
    </row>
    <row r="67" spans="1:17" s="184" customFormat="1" hidden="1">
      <c r="A67" s="186"/>
      <c r="B67" s="186"/>
      <c r="C67" s="186"/>
      <c r="D67" s="353"/>
      <c r="E67" s="186"/>
      <c r="F67" s="186"/>
      <c r="G67" s="186"/>
      <c r="H67" s="186"/>
      <c r="I67" s="186"/>
      <c r="J67" s="186"/>
      <c r="K67" s="186"/>
      <c r="L67" s="354"/>
      <c r="M67" s="354"/>
      <c r="N67" s="354"/>
      <c r="O67" s="354"/>
      <c r="P67" s="354"/>
      <c r="Q67" s="354"/>
    </row>
    <row r="68" spans="1:17" s="184" customFormat="1" ht="16.8" hidden="1">
      <c r="A68" s="187"/>
      <c r="B68" s="355">
        <f ca="1">H47</f>
        <v>0</v>
      </c>
      <c r="C68" s="356" t="str">
        <f ca="1">RIGHT("000000000000"&amp;ROUND(B68,0),12)</f>
        <v>000000000000</v>
      </c>
      <c r="D68" s="357">
        <v>1</v>
      </c>
      <c r="E68" s="358">
        <v>2</v>
      </c>
      <c r="F68" s="358">
        <v>3</v>
      </c>
      <c r="G68" s="358">
        <v>4</v>
      </c>
      <c r="H68" s="358">
        <v>5</v>
      </c>
      <c r="I68" s="358"/>
      <c r="J68" s="358">
        <v>6</v>
      </c>
      <c r="K68" s="358">
        <v>7</v>
      </c>
      <c r="L68" s="359">
        <v>8</v>
      </c>
      <c r="M68" s="360">
        <v>9</v>
      </c>
      <c r="N68" s="358">
        <v>10</v>
      </c>
      <c r="O68" s="358">
        <v>11</v>
      </c>
      <c r="P68" s="358">
        <v>12</v>
      </c>
      <c r="Q68" s="361"/>
    </row>
    <row r="69" spans="1:17" s="184" customFormat="1" hidden="1">
      <c r="A69" s="187"/>
      <c r="B69" s="187"/>
      <c r="C69" s="187"/>
      <c r="D69" s="362">
        <f ca="1">VALUE(MID(C68,D68,1))</f>
        <v>0</v>
      </c>
      <c r="E69" s="363">
        <f ca="1">VALUE(MID(C68,E68,1))</f>
        <v>0</v>
      </c>
      <c r="F69" s="363">
        <f ca="1">VALUE(MID(C68,F68,1))</f>
        <v>0</v>
      </c>
      <c r="G69" s="363">
        <f ca="1">VALUE(MID(C68,G68,1))</f>
        <v>0</v>
      </c>
      <c r="H69" s="363">
        <f ca="1">VALUE(MID(C68,H68,1))</f>
        <v>0</v>
      </c>
      <c r="I69" s="363"/>
      <c r="J69" s="363">
        <f ca="1">VALUE(MID(C68,J68,1))</f>
        <v>0</v>
      </c>
      <c r="K69" s="363">
        <f ca="1">VALUE(MID(C68,K68,1))</f>
        <v>0</v>
      </c>
      <c r="L69" s="364">
        <f ca="1">VALUE(MID(C68,L68,1))</f>
        <v>0</v>
      </c>
      <c r="M69" s="365">
        <f ca="1">VALUE(MID(C68,M68,1))</f>
        <v>0</v>
      </c>
      <c r="N69" s="363">
        <f ca="1">VALUE(MID(C68,N68,1))</f>
        <v>0</v>
      </c>
      <c r="O69" s="363">
        <f ca="1">VALUE(MID(C68,O68,1))</f>
        <v>0</v>
      </c>
      <c r="P69" s="363">
        <f ca="1">VALUE(MID(C68,P68,1))</f>
        <v>0</v>
      </c>
      <c r="Q69" s="361"/>
    </row>
    <row r="70" spans="1:17" s="184" customFormat="1" hidden="1">
      <c r="A70" s="187"/>
      <c r="B70" s="187"/>
      <c r="C70" s="187"/>
      <c r="D70" s="362">
        <f ca="1">SUM(D69:D69)</f>
        <v>0</v>
      </c>
      <c r="E70" s="363">
        <f ca="1">SUM(D69:E69)</f>
        <v>0</v>
      </c>
      <c r="F70" s="363">
        <f ca="1">SUM(D69:F69)</f>
        <v>0</v>
      </c>
      <c r="G70" s="363">
        <f ca="1">SUM(G69:G69)</f>
        <v>0</v>
      </c>
      <c r="H70" s="363">
        <f ca="1">SUM(G69:H69)</f>
        <v>0</v>
      </c>
      <c r="I70" s="363"/>
      <c r="J70" s="363">
        <f ca="1">SUM(G69:I69)</f>
        <v>0</v>
      </c>
      <c r="K70" s="363">
        <f ca="1">SUM(K69:K69)</f>
        <v>0</v>
      </c>
      <c r="L70" s="364">
        <f ca="1">SUM(K69:L69)</f>
        <v>0</v>
      </c>
      <c r="M70" s="365">
        <f ca="1">SUM(K69:M69)</f>
        <v>0</v>
      </c>
      <c r="N70" s="363">
        <f ca="1">SUM(N69:N69)</f>
        <v>0</v>
      </c>
      <c r="O70" s="363">
        <f ca="1">SUM(N69:O69)</f>
        <v>0</v>
      </c>
      <c r="P70" s="363">
        <f ca="1">SUM(N69:P69)</f>
        <v>0</v>
      </c>
      <c r="Q70" s="361"/>
    </row>
    <row r="71" spans="1:17" s="184" customFormat="1" hidden="1">
      <c r="A71" s="187"/>
      <c r="B71" s="187"/>
      <c r="C71" s="187"/>
      <c r="D71" s="366" t="str">
        <f ca="1">IF(D69=0,"",CHOOSE(D69,"một","hai","ba","bốn","năm","sáu","bảy","tám","chín"))</f>
        <v/>
      </c>
      <c r="E71" s="367" t="str">
        <f ca="1">IF(E69=0,IF(AND(D69&lt;&gt;0,F69&lt;&gt;0),"lẻ",""),CHOOSE(E69,"mười","hai","ba","bốn","năm","sáu","bảy","tám","chín"))</f>
        <v/>
      </c>
      <c r="F71" s="367" t="str">
        <f ca="1">IF(F69=0,"",CHOOSE(F69,IF(E69&gt;1,"mốt","một"),"hai","ba","bốn",IF(E69=0,"năm","lăm"),"sáu","bảy","tám","chín"))</f>
        <v/>
      </c>
      <c r="G71" s="367" t="str">
        <f ca="1">IF(G69=0,"",CHOOSE(G69,"một","hai","ba","bốn","năm","sáu","bảy","tám","chín"))</f>
        <v/>
      </c>
      <c r="H71" s="367" t="str">
        <f ca="1">IF(H69=0,IF(AND(G69&lt;&gt;0,J69&lt;&gt;0),"lẻ",""),CHOOSE(H69,"mười","hai","ba","bốn","năm","sáu","bảy","tám","chín"))</f>
        <v/>
      </c>
      <c r="I71" s="367"/>
      <c r="J71" s="367" t="str">
        <f ca="1">IF(J69=0,"",CHOOSE(J69,IF(H69&gt;1,"mốt","một"),"hai","ba","bốn",IF(H69=0,"năm","lăm"),"sáu","bảy","tám","chín"))</f>
        <v/>
      </c>
      <c r="K71" s="367" t="str">
        <f ca="1">IF(K69=0,"",CHOOSE(K69,"một","hai","ba","bốn","năm","sáu","bảy","tám","chín"))</f>
        <v/>
      </c>
      <c r="L71" s="368" t="str">
        <f ca="1">IF(L69=0,IF(AND(K69&lt;&gt;0,M69&lt;&gt;0),"lẻ",""),CHOOSE(L69,"mười","hai","ba","bốn","năm","sáu","bảy","tám","chín"))</f>
        <v/>
      </c>
      <c r="M71" s="369" t="str">
        <f ca="1">IF(M69=0,"",CHOOSE(M69,IF(L69&gt;1,"mốt","một"),"hai","ba","bốn",IF(L69=0,"năm","lăm"),"sáu","bảy","tám","chín"))</f>
        <v/>
      </c>
      <c r="N71" s="367" t="str">
        <f ca="1">IF(N69=0,"",CHOOSE(N69,"một","hai","ba","bốn","năm","sáu","bảy","tám","chín"))</f>
        <v/>
      </c>
      <c r="O71" s="367" t="str">
        <f ca="1">IF(O69=0,IF(AND(N69&lt;&gt;0,P69&lt;&gt;0),"lẻ",""),CHOOSE(O69,"mười","hai","ba","bốn","năm","sáu","bảy","tám","chín"))</f>
        <v/>
      </c>
      <c r="P71" s="367" t="str">
        <f ca="1">IF(P69=0,"",CHOOSE(P69,IF(O69&gt;1,"mốt","một"),"hai","ba","bốn",IF(O69=0,"năm","lăm"),"sáu","bảy","tám","chín"))</f>
        <v/>
      </c>
      <c r="Q71" s="361"/>
    </row>
    <row r="72" spans="1:17" s="184" customFormat="1" hidden="1">
      <c r="A72" s="187"/>
      <c r="B72" s="187"/>
      <c r="C72" s="187"/>
      <c r="D72" s="370" t="str">
        <f ca="1">IF(D69=0,"","trăm")</f>
        <v/>
      </c>
      <c r="E72" s="371" t="str">
        <f ca="1">IF(E69=0,"",IF(E69=1,"","mươi"))</f>
        <v/>
      </c>
      <c r="F72" s="371" t="str">
        <f ca="1">IF(AND(F69=0,F70=0),"","tỷ")</f>
        <v/>
      </c>
      <c r="G72" s="371" t="str">
        <f ca="1">IF(G69=0,"","trăm")</f>
        <v/>
      </c>
      <c r="H72" s="371" t="str">
        <f ca="1">IF(H69=0,"",IF(H69=1,"","mươi"))</f>
        <v/>
      </c>
      <c r="I72" s="371"/>
      <c r="J72" s="371" t="str">
        <f ca="1">IF(AND(J69=0,J70=0),"","triệu")</f>
        <v/>
      </c>
      <c r="K72" s="371" t="str">
        <f ca="1">IF(K69=0,"","trăm")</f>
        <v/>
      </c>
      <c r="L72" s="372" t="str">
        <f ca="1">IF(L69=0,"",IF(L69=1,"","mươi"))</f>
        <v/>
      </c>
      <c r="M72" s="373" t="str">
        <f ca="1">IF(AND(M69=0,M70=0),"","ngàn")</f>
        <v/>
      </c>
      <c r="N72" s="371" t="str">
        <f ca="1">IF(N69=0,"","trăm")</f>
        <v/>
      </c>
      <c r="O72" s="371" t="str">
        <f ca="1">IF(O69=0,"",IF(O69=1,"","mươi"))</f>
        <v/>
      </c>
      <c r="P72" s="371" t="s">
        <v>10</v>
      </c>
      <c r="Q72" s="361"/>
    </row>
    <row r="73" spans="1:17" s="184" customFormat="1" ht="17.399999999999999" hidden="1" customHeight="1">
      <c r="A73" s="730"/>
      <c r="B73" s="730"/>
      <c r="C73" s="730"/>
      <c r="D73" s="374" t="str">
        <f ca="1">UPPER(LEFT(TRIM(IF(B68=0,"không đồng.",D71&amp;" "&amp;D72&amp;" "&amp;E71&amp;" "&amp;E72&amp;" "&amp;F71&amp;" "&amp;F72&amp;" "&amp;G71&amp;" "&amp;G72&amp;" "&amp;H71&amp;" "&amp;H72&amp;" "&amp;J71&amp;" "&amp;J72&amp;" "&amp;K71&amp;" "&amp;K72&amp;" "&amp;L71&amp;" "&amp;L72&amp;" "&amp;M71&amp;" "&amp;M72&amp;" "&amp;N71&amp;" "&amp;N72&amp;" "&amp;O71&amp;" "&amp;O72&amp;" "&amp;P71&amp;" "&amp;P72)),1))&amp;RIGHT(TRIM(IF(B68=0,"không đồng.",D71&amp;" "&amp;D72&amp;" "&amp;E71&amp;" "&amp;E72&amp;" "&amp;F71&amp;" "&amp;F72&amp;" "&amp;G71&amp;" "&amp;G72&amp;" "&amp;H71&amp;" "&amp;H72&amp;" "&amp;J71&amp;" "&amp;J72&amp;" "&amp;K71&amp;" "&amp;K72&amp;" "&amp;L71&amp;" "&amp;L72&amp;" "&amp;M71&amp;" "&amp;M72&amp;" "&amp;N71&amp;" "&amp;N72&amp;" "&amp;O71&amp;" "&amp;O72&amp;" "&amp;P71&amp;" "&amp;P72)),LEN(TRIM(IF(B68=0,"không đồng.",D71&amp;" "&amp;D72&amp;" "&amp;E71&amp;" "&amp;E72&amp;" "&amp;F71&amp;" "&amp;F72&amp;" "&amp;G71&amp;" "&amp;G72&amp;" "&amp;H71&amp;" "&amp;H72&amp;" "&amp;J71&amp;" "&amp;J72&amp;" "&amp;K71&amp;" "&amp;K72&amp;" "&amp;L71&amp;" "&amp;L72&amp;" "&amp;M71&amp;" "&amp;M72&amp;" "&amp;N71&amp;" "&amp;N72&amp;" "&amp;O71&amp;" "&amp;O72&amp;" "&amp;P71&amp;" "&amp;P72)))-1)</f>
        <v>Không đồng.</v>
      </c>
      <c r="E73" s="375"/>
      <c r="F73" s="363"/>
      <c r="G73" s="363"/>
      <c r="H73" s="363"/>
      <c r="I73" s="363"/>
      <c r="J73" s="363"/>
      <c r="K73" s="363"/>
      <c r="L73" s="363"/>
      <c r="M73" s="364"/>
      <c r="N73" s="365"/>
      <c r="O73" s="363"/>
      <c r="P73" s="363"/>
      <c r="Q73" s="363"/>
    </row>
  </sheetData>
  <mergeCells count="16">
    <mergeCell ref="K14:K15"/>
    <mergeCell ref="H47:J47"/>
    <mergeCell ref="A73:C73"/>
    <mergeCell ref="B14:B15"/>
    <mergeCell ref="F52:H52"/>
    <mergeCell ref="F51:H51"/>
    <mergeCell ref="F53:H53"/>
    <mergeCell ref="H14:H15"/>
    <mergeCell ref="J14:J15"/>
    <mergeCell ref="A47:G47"/>
    <mergeCell ref="I14:I15"/>
    <mergeCell ref="G14:G15"/>
    <mergeCell ref="A14:A15"/>
    <mergeCell ref="C14:C15"/>
    <mergeCell ref="D14:D15"/>
    <mergeCell ref="F14:F15"/>
  </mergeCells>
  <printOptions horizontalCentered="1"/>
  <pageMargins left="0.35" right="0.2" top="0" bottom="0" header="0" footer="0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Y454"/>
  <sheetViews>
    <sheetView showGridLines="0" workbookViewId="0">
      <selection activeCell="A11" sqref="A11:A12"/>
    </sheetView>
  </sheetViews>
  <sheetFormatPr defaultColWidth="9" defaultRowHeight="15.6"/>
  <cols>
    <col min="1" max="1" width="6" style="26" customWidth="1"/>
    <col min="2" max="2" width="31.19921875" style="26" customWidth="1"/>
    <col min="3" max="3" width="16.69921875" style="26" customWidth="1"/>
    <col min="4" max="4" width="22.5" style="26" customWidth="1"/>
    <col min="5" max="5" width="12.3984375" style="26" customWidth="1"/>
    <col min="6" max="6" width="14.19921875" style="26" customWidth="1"/>
    <col min="7" max="7" width="14.3984375" style="26" bestFit="1" customWidth="1"/>
    <col min="8" max="8" width="15.5" style="26" bestFit="1" customWidth="1"/>
    <col min="9" max="16384" width="9" style="26"/>
  </cols>
  <sheetData>
    <row r="1" spans="1:25" s="2" customFormat="1"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2" customFormat="1"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s="2" customFormat="1"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s="2" customFormat="1"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s="2" customFormat="1"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s="2" customFormat="1" ht="20.399999999999999">
      <c r="A6" s="749" t="s">
        <v>52</v>
      </c>
      <c r="B6" s="749"/>
      <c r="C6" s="749"/>
      <c r="D6" s="749"/>
      <c r="E6" s="50"/>
      <c r="F6" s="5" t="e">
        <f>#REF!</f>
        <v>#REF!</v>
      </c>
      <c r="G6" s="143"/>
      <c r="H6" s="14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s="2" customFormat="1" ht="20.399999999999999">
      <c r="B7" s="3" t="e">
        <f>IF($F$6="","","                    Ngày   "&amp;DAY(VLOOKUP($F$6,BX,2,0))  &amp;"    tháng    "&amp;MONTH(VLOOKUP($F$6,BX,2,0))&amp;"    năm   "&amp;YEAR(VLOOKUP($F$6,BX,2,0)))</f>
        <v>#REF!</v>
      </c>
      <c r="C7" s="3"/>
      <c r="D7" s="3"/>
      <c r="E7" s="4"/>
      <c r="F7" s="145"/>
      <c r="G7" s="14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s="2" customFormat="1">
      <c r="B8" s="751" t="e">
        <f>"Số :    "&amp;"YCVT "&amp;RIGHT(F6,2)</f>
        <v>#REF!</v>
      </c>
      <c r="C8" s="751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s="6" customFormat="1" ht="16.8">
      <c r="A9" s="22" t="e">
        <f>"-          Lý do xuất kho :"&amp;" "&amp;IF($F$6="","",VLOOKUP($F$6,BX,5,0))</f>
        <v>#REF!</v>
      </c>
      <c r="B9" s="20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s="6" customFormat="1" ht="16.8">
      <c r="A10" s="23" t="s">
        <v>58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s="2" customFormat="1" ht="24.75" customHeight="1">
      <c r="A11" s="750" t="s">
        <v>0</v>
      </c>
      <c r="B11" s="750" t="s">
        <v>53</v>
      </c>
      <c r="C11" s="750" t="s">
        <v>3</v>
      </c>
      <c r="D11" s="750" t="s">
        <v>57</v>
      </c>
      <c r="E11" s="744" t="s">
        <v>54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5" s="2" customFormat="1">
      <c r="A12" s="750"/>
      <c r="B12" s="750"/>
      <c r="C12" s="750"/>
      <c r="D12" s="750"/>
      <c r="E12" s="74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5" s="2" customFormat="1">
      <c r="A13" s="49" t="s">
        <v>13</v>
      </c>
      <c r="B13" s="48" t="s">
        <v>5</v>
      </c>
      <c r="C13" s="8" t="s">
        <v>7</v>
      </c>
      <c r="D13" s="7">
        <v>1</v>
      </c>
      <c r="E13" s="8">
        <v>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5" s="30" customFormat="1" ht="16.8" hidden="1">
      <c r="A14" s="28" t="e">
        <f>IF(#REF!="","",IF(#REF!='Phieu YC'!$F$6,#REF!,""))</f>
        <v>#REF!</v>
      </c>
      <c r="B14" s="27" t="e">
        <f>IF(#REF!="","",IF(#REF!='Phieu YC'!$F$6,#REF!,""))</f>
        <v>#REF!</v>
      </c>
      <c r="C14" s="28" t="e">
        <f>IF(#REF!="","",IF(#REF!='Phieu YC'!$F$6,#REF!,""))</f>
        <v>#REF!</v>
      </c>
      <c r="D14" s="29" t="e">
        <f>IF(#REF!="","",IF(#REF!='Phieu YC'!$F$6,#REF!,""))</f>
        <v>#REF!</v>
      </c>
      <c r="E14" s="29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5" s="30" customFormat="1" ht="16.8" hidden="1">
      <c r="A15" s="28" t="e">
        <f>IF(#REF!="","",IF(#REF!='Phieu YC'!$F$6,#REF!,""))</f>
        <v>#REF!</v>
      </c>
      <c r="B15" s="27" t="e">
        <f>IF(#REF!="","",IF(#REF!='Phieu YC'!$F$6,#REF!,""))</f>
        <v>#REF!</v>
      </c>
      <c r="C15" s="28" t="e">
        <f>IF(#REF!="","",IF(#REF!='Phieu YC'!$F$6,#REF!,""))</f>
        <v>#REF!</v>
      </c>
      <c r="D15" s="29" t="e">
        <f>IF(#REF!="","",IF(#REF!='Phieu YC'!$F$6,#REF!,""))</f>
        <v>#REF!</v>
      </c>
      <c r="E15" s="29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5" s="30" customFormat="1" ht="16.8" hidden="1">
      <c r="A16" s="28" t="e">
        <f>IF(#REF!="","",IF(#REF!='Phieu YC'!$F$6,#REF!,""))</f>
        <v>#REF!</v>
      </c>
      <c r="B16" s="27" t="e">
        <f>IF(#REF!="","",IF(#REF!='Phieu YC'!$F$6,#REF!,""))</f>
        <v>#REF!</v>
      </c>
      <c r="C16" s="28" t="e">
        <f>IF(#REF!="","",IF(#REF!='Phieu YC'!$F$6,#REF!,""))</f>
        <v>#REF!</v>
      </c>
      <c r="D16" s="29" t="e">
        <f>IF(#REF!="","",IF(#REF!='Phieu YC'!$F$6,#REF!,""))</f>
        <v>#REF!</v>
      </c>
      <c r="E16" s="29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s="30" customFormat="1" ht="16.8" hidden="1">
      <c r="A17" s="28" t="e">
        <f>IF(#REF!="","",IF(#REF!='Phieu YC'!$F$6,#REF!,""))</f>
        <v>#REF!</v>
      </c>
      <c r="B17" s="27" t="e">
        <f>IF(#REF!="","",IF(#REF!='Phieu YC'!$F$6,#REF!,""))</f>
        <v>#REF!</v>
      </c>
      <c r="C17" s="28" t="e">
        <f>IF(#REF!="","",IF(#REF!='Phieu YC'!$F$6,#REF!,""))</f>
        <v>#REF!</v>
      </c>
      <c r="D17" s="29" t="e">
        <f>IF(#REF!="","",IF(#REF!='Phieu YC'!$F$6,#REF!,""))</f>
        <v>#REF!</v>
      </c>
      <c r="E17" s="29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s="30" customFormat="1" ht="16.8" hidden="1">
      <c r="A18" s="28" t="e">
        <f>IF(#REF!="","",IF(#REF!='Phieu YC'!$F$6,#REF!,""))</f>
        <v>#REF!</v>
      </c>
      <c r="B18" s="27" t="e">
        <f>IF(#REF!="","",IF(#REF!='Phieu YC'!$F$6,#REF!,""))</f>
        <v>#REF!</v>
      </c>
      <c r="C18" s="28" t="e">
        <f>IF(#REF!="","",IF(#REF!='Phieu YC'!$F$6,#REF!,""))</f>
        <v>#REF!</v>
      </c>
      <c r="D18" s="29" t="e">
        <f>IF(#REF!="","",IF(#REF!='Phieu YC'!$F$6,#REF!,""))</f>
        <v>#REF!</v>
      </c>
      <c r="E18" s="29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s="30" customFormat="1" ht="16.8" hidden="1">
      <c r="A19" s="28" t="e">
        <f>IF(#REF!="","",IF(#REF!='Phieu YC'!$F$6,#REF!,""))</f>
        <v>#REF!</v>
      </c>
      <c r="B19" s="27" t="e">
        <f>IF(#REF!="","",IF(#REF!='Phieu YC'!$F$6,#REF!,""))</f>
        <v>#REF!</v>
      </c>
      <c r="C19" s="28" t="e">
        <f>IF(#REF!="","",IF(#REF!='Phieu YC'!$F$6,#REF!,""))</f>
        <v>#REF!</v>
      </c>
      <c r="D19" s="29" t="e">
        <f>IF(#REF!="","",IF(#REF!='Phieu YC'!$F$6,#REF!,""))</f>
        <v>#REF!</v>
      </c>
      <c r="E19" s="2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s="30" customFormat="1" ht="16.8" hidden="1">
      <c r="A20" s="28" t="e">
        <f>IF(#REF!="","",IF(#REF!='Phieu YC'!$F$6,#REF!,""))</f>
        <v>#REF!</v>
      </c>
      <c r="B20" s="27" t="e">
        <f>IF(#REF!="","",IF(#REF!='Phieu YC'!$F$6,#REF!,""))</f>
        <v>#REF!</v>
      </c>
      <c r="C20" s="28" t="e">
        <f>IF(#REF!="","",IF(#REF!='Phieu YC'!$F$6,#REF!,""))</f>
        <v>#REF!</v>
      </c>
      <c r="D20" s="29" t="e">
        <f>IF(#REF!="","",IF(#REF!='Phieu YC'!$F$6,#REF!,""))</f>
        <v>#REF!</v>
      </c>
      <c r="E20" s="2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s="30" customFormat="1" ht="16.8" hidden="1">
      <c r="A21" s="28" t="e">
        <f>IF(#REF!="","",IF(#REF!='Phieu YC'!$F$6,#REF!,""))</f>
        <v>#REF!</v>
      </c>
      <c r="B21" s="27" t="e">
        <f>IF(#REF!="","",IF(#REF!='Phieu YC'!$F$6,#REF!,""))</f>
        <v>#REF!</v>
      </c>
      <c r="C21" s="28" t="e">
        <f>IF(#REF!="","",IF(#REF!='Phieu YC'!$F$6,#REF!,""))</f>
        <v>#REF!</v>
      </c>
      <c r="D21" s="29" t="e">
        <f>IF(#REF!="","",IF(#REF!='Phieu YC'!$F$6,#REF!,""))</f>
        <v>#REF!</v>
      </c>
      <c r="E21" s="2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s="30" customFormat="1" ht="16.8" hidden="1">
      <c r="A22" s="28" t="e">
        <f>IF(#REF!="","",IF(#REF!='Phieu YC'!$F$6,#REF!,""))</f>
        <v>#REF!</v>
      </c>
      <c r="B22" s="27" t="e">
        <f>IF(#REF!="","",IF(#REF!='Phieu YC'!$F$6,#REF!,""))</f>
        <v>#REF!</v>
      </c>
      <c r="C22" s="28" t="e">
        <f>IF(#REF!="","",IF(#REF!='Phieu YC'!$F$6,#REF!,""))</f>
        <v>#REF!</v>
      </c>
      <c r="D22" s="29" t="e">
        <f>IF(#REF!="","",IF(#REF!='Phieu YC'!$F$6,#REF!,""))</f>
        <v>#REF!</v>
      </c>
      <c r="E22" s="29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s="30" customFormat="1" ht="16.8" hidden="1">
      <c r="A23" s="28" t="e">
        <f>IF(#REF!="","",IF(#REF!='Phieu YC'!$F$6,#REF!,""))</f>
        <v>#REF!</v>
      </c>
      <c r="B23" s="27" t="e">
        <f>IF(#REF!="","",IF(#REF!='Phieu YC'!$F$6,#REF!,""))</f>
        <v>#REF!</v>
      </c>
      <c r="C23" s="28" t="e">
        <f>IF(#REF!="","",IF(#REF!='Phieu YC'!$F$6,#REF!,""))</f>
        <v>#REF!</v>
      </c>
      <c r="D23" s="29" t="e">
        <f>IF(#REF!="","",IF(#REF!='Phieu YC'!$F$6,#REF!,""))</f>
        <v>#REF!</v>
      </c>
      <c r="E23" s="29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s="30" customFormat="1" ht="16.8" hidden="1">
      <c r="A24" s="28" t="e">
        <f>IF(#REF!="","",IF(#REF!='Phieu YC'!$F$6,#REF!,""))</f>
        <v>#REF!</v>
      </c>
      <c r="B24" s="27" t="e">
        <f>IF(#REF!="","",IF(#REF!='Phieu YC'!$F$6,#REF!,""))</f>
        <v>#REF!</v>
      </c>
      <c r="C24" s="28" t="e">
        <f>IF(#REF!="","",IF(#REF!='Phieu YC'!$F$6,#REF!,""))</f>
        <v>#REF!</v>
      </c>
      <c r="D24" s="29" t="e">
        <f>IF(#REF!="","",IF(#REF!='Phieu YC'!$F$6,#REF!,""))</f>
        <v>#REF!</v>
      </c>
      <c r="E24" s="29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s="30" customFormat="1" ht="16.8">
      <c r="A25" s="28" t="e">
        <f>IF(#REF!="","",IF(#REF!='Phieu YC'!$F$6,#REF!,""))</f>
        <v>#REF!</v>
      </c>
      <c r="B25" s="27" t="e">
        <f>IF(#REF!="","",IF(#REF!='Phieu YC'!$F$6,#REF!,""))</f>
        <v>#REF!</v>
      </c>
      <c r="C25" s="28" t="e">
        <f>IF(#REF!="","",IF(#REF!='Phieu YC'!$F$6,#REF!,""))</f>
        <v>#REF!</v>
      </c>
      <c r="D25" s="29" t="e">
        <f>IF(#REF!="","",IF(#REF!='Phieu YC'!$F$6,#REF!,""))</f>
        <v>#REF!</v>
      </c>
      <c r="E25" s="29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s="30" customFormat="1" ht="16.8">
      <c r="A26" s="28" t="e">
        <f>IF(#REF!="","",IF(#REF!='Phieu YC'!$F$6,#REF!,""))</f>
        <v>#REF!</v>
      </c>
      <c r="B26" s="27" t="e">
        <f>IF(#REF!="","",IF(#REF!='Phieu YC'!$F$6,#REF!,""))</f>
        <v>#REF!</v>
      </c>
      <c r="C26" s="28" t="e">
        <f>IF(#REF!="","",IF(#REF!='Phieu YC'!$F$6,#REF!,""))</f>
        <v>#REF!</v>
      </c>
      <c r="D26" s="29" t="e">
        <f>IF(#REF!="","",IF(#REF!='Phieu YC'!$F$6,#REF!,""))</f>
        <v>#REF!</v>
      </c>
      <c r="E26" s="29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s="30" customFormat="1" ht="16.8">
      <c r="A27" s="28" t="e">
        <f>IF(#REF!="","",IF(#REF!='Phieu YC'!$F$6,#REF!,""))</f>
        <v>#REF!</v>
      </c>
      <c r="B27" s="27" t="e">
        <f>IF(#REF!="","",IF(#REF!='Phieu YC'!$F$6,#REF!,""))</f>
        <v>#REF!</v>
      </c>
      <c r="C27" s="28" t="e">
        <f>IF(#REF!="","",IF(#REF!='Phieu YC'!$F$6,#REF!,""))</f>
        <v>#REF!</v>
      </c>
      <c r="D27" s="29" t="e">
        <f>IF(#REF!="","",IF(#REF!='Phieu YC'!$F$6,#REF!,""))</f>
        <v>#REF!</v>
      </c>
      <c r="E27" s="29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 s="30" customFormat="1" ht="16.8" hidden="1">
      <c r="A28" s="28" t="e">
        <f>IF(#REF!="","",IF(#REF!='Phieu YC'!$F$6,#REF!,""))</f>
        <v>#REF!</v>
      </c>
      <c r="B28" s="27" t="e">
        <f>IF(#REF!="","",IF(#REF!='Phieu YC'!$F$6,#REF!,""))</f>
        <v>#REF!</v>
      </c>
      <c r="C28" s="28" t="e">
        <f>IF(#REF!="","",IF(#REF!='Phieu YC'!$F$6,#REF!,""))</f>
        <v>#REF!</v>
      </c>
      <c r="D28" s="29" t="e">
        <f>IF(#REF!="","",IF(#REF!='Phieu YC'!$F$6,#REF!,""))</f>
        <v>#REF!</v>
      </c>
      <c r="E28" s="29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s="30" customFormat="1" ht="16.8" hidden="1">
      <c r="A29" s="28" t="e">
        <f>IF(#REF!="","",IF(#REF!='Phieu YC'!$F$6,#REF!,""))</f>
        <v>#REF!</v>
      </c>
      <c r="B29" s="27" t="e">
        <f>IF(#REF!="","",IF(#REF!='Phieu YC'!$F$6,#REF!,""))</f>
        <v>#REF!</v>
      </c>
      <c r="C29" s="28" t="e">
        <f>IF(#REF!="","",IF(#REF!='Phieu YC'!$F$6,#REF!,""))</f>
        <v>#REF!</v>
      </c>
      <c r="D29" s="29" t="e">
        <f>IF(#REF!="","",IF(#REF!='Phieu YC'!$F$6,#REF!,""))</f>
        <v>#REF!</v>
      </c>
      <c r="E29" s="29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s="30" customFormat="1" ht="16.8" hidden="1">
      <c r="A30" s="28" t="e">
        <f>IF(#REF!="","",IF(#REF!='Phieu YC'!$F$6,#REF!,""))</f>
        <v>#REF!</v>
      </c>
      <c r="B30" s="27" t="e">
        <f>IF(#REF!="","",IF(#REF!='Phieu YC'!$F$6,#REF!,""))</f>
        <v>#REF!</v>
      </c>
      <c r="C30" s="28" t="e">
        <f>IF(#REF!="","",IF(#REF!='Phieu YC'!$F$6,#REF!,""))</f>
        <v>#REF!</v>
      </c>
      <c r="D30" s="29" t="e">
        <f>IF(#REF!="","",IF(#REF!='Phieu YC'!$F$6,#REF!,""))</f>
        <v>#REF!</v>
      </c>
      <c r="E30" s="29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s="30" customFormat="1" ht="16.8" hidden="1">
      <c r="A31" s="28" t="e">
        <f>IF(#REF!="","",IF(#REF!='Phieu YC'!$F$6,#REF!,""))</f>
        <v>#REF!</v>
      </c>
      <c r="B31" s="27" t="e">
        <f>IF(#REF!="","",IF(#REF!='Phieu YC'!$F$6,#REF!,""))</f>
        <v>#REF!</v>
      </c>
      <c r="C31" s="28" t="e">
        <f>IF(#REF!="","",IF(#REF!='Phieu YC'!$F$6,#REF!,""))</f>
        <v>#REF!</v>
      </c>
      <c r="D31" s="29" t="e">
        <f>IF(#REF!="","",IF(#REF!='Phieu YC'!$F$6,#REF!,""))</f>
        <v>#REF!</v>
      </c>
      <c r="E31" s="29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s="30" customFormat="1" ht="16.8" hidden="1">
      <c r="A32" s="28" t="e">
        <f>IF(#REF!="","",IF(#REF!='Phieu YC'!$F$6,#REF!,""))</f>
        <v>#REF!</v>
      </c>
      <c r="B32" s="27" t="e">
        <f>IF(#REF!="","",IF(#REF!='Phieu YC'!$F$6,#REF!,""))</f>
        <v>#REF!</v>
      </c>
      <c r="C32" s="28" t="e">
        <f>IF(#REF!="","",IF(#REF!='Phieu YC'!$F$6,#REF!,""))</f>
        <v>#REF!</v>
      </c>
      <c r="D32" s="29" t="e">
        <f>IF(#REF!="","",IF(#REF!='Phieu YC'!$F$6,#REF!,""))</f>
        <v>#REF!</v>
      </c>
      <c r="E32" s="29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s="30" customFormat="1" ht="16.8" hidden="1">
      <c r="A33" s="28" t="e">
        <f>IF(#REF!="","",IF(#REF!='Phieu YC'!$F$6,#REF!,""))</f>
        <v>#REF!</v>
      </c>
      <c r="B33" s="27" t="e">
        <f>IF(#REF!="","",IF(#REF!='Phieu YC'!$F$6,#REF!,""))</f>
        <v>#REF!</v>
      </c>
      <c r="C33" s="28" t="e">
        <f>IF(#REF!="","",IF(#REF!='Phieu YC'!$F$6,#REF!,""))</f>
        <v>#REF!</v>
      </c>
      <c r="D33" s="29" t="e">
        <f>IF(#REF!="","",IF(#REF!='Phieu YC'!$F$6,#REF!,""))</f>
        <v>#REF!</v>
      </c>
      <c r="E33" s="29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s="30" customFormat="1" ht="16.8" hidden="1">
      <c r="A34" s="28" t="e">
        <f>IF(#REF!="","",IF(#REF!='Phieu YC'!$F$6,#REF!,""))</f>
        <v>#REF!</v>
      </c>
      <c r="B34" s="27" t="e">
        <f>IF(#REF!="","",IF(#REF!='Phieu YC'!$F$6,#REF!,""))</f>
        <v>#REF!</v>
      </c>
      <c r="C34" s="28" t="e">
        <f>IF(#REF!="","",IF(#REF!='Phieu YC'!$F$6,#REF!,""))</f>
        <v>#REF!</v>
      </c>
      <c r="D34" s="29" t="e">
        <f>IF(#REF!="","",IF(#REF!='Phieu YC'!$F$6,#REF!,""))</f>
        <v>#REF!</v>
      </c>
      <c r="E34" s="29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s="30" customFormat="1" ht="16.8" hidden="1">
      <c r="A35" s="28" t="e">
        <f>IF(#REF!="","",IF(#REF!='Phieu YC'!$F$6,#REF!,""))</f>
        <v>#REF!</v>
      </c>
      <c r="B35" s="27" t="e">
        <f>IF(#REF!="","",IF(#REF!='Phieu YC'!$F$6,#REF!,""))</f>
        <v>#REF!</v>
      </c>
      <c r="C35" s="28" t="e">
        <f>IF(#REF!="","",IF(#REF!='Phieu YC'!$F$6,#REF!,""))</f>
        <v>#REF!</v>
      </c>
      <c r="D35" s="29" t="e">
        <f>IF(#REF!="","",IF(#REF!='Phieu YC'!$F$6,#REF!,""))</f>
        <v>#REF!</v>
      </c>
      <c r="E35" s="29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s="30" customFormat="1" ht="16.8" hidden="1">
      <c r="A36" s="28" t="e">
        <f>IF(#REF!="","",IF(#REF!='Phieu YC'!$F$6,#REF!,""))</f>
        <v>#REF!</v>
      </c>
      <c r="B36" s="27" t="e">
        <f>IF(#REF!="","",IF(#REF!='Phieu YC'!$F$6,#REF!,""))</f>
        <v>#REF!</v>
      </c>
      <c r="C36" s="28" t="e">
        <f>IF(#REF!="","",IF(#REF!='Phieu YC'!$F$6,#REF!,""))</f>
        <v>#REF!</v>
      </c>
      <c r="D36" s="29" t="e">
        <f>IF(#REF!="","",IF(#REF!='Phieu YC'!$F$6,#REF!,""))</f>
        <v>#REF!</v>
      </c>
      <c r="E36" s="29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s="30" customFormat="1" ht="16.8" hidden="1">
      <c r="A37" s="28" t="e">
        <f>IF(#REF!="","",IF(#REF!='Phieu YC'!$F$6,#REF!,""))</f>
        <v>#REF!</v>
      </c>
      <c r="B37" s="27" t="e">
        <f>IF(#REF!="","",IF(#REF!='Phieu YC'!$F$6,#REF!,""))</f>
        <v>#REF!</v>
      </c>
      <c r="C37" s="28" t="e">
        <f>IF(#REF!="","",IF(#REF!='Phieu YC'!$F$6,#REF!,""))</f>
        <v>#REF!</v>
      </c>
      <c r="D37" s="29" t="e">
        <f>IF(#REF!="","",IF(#REF!='Phieu YC'!$F$6,#REF!,""))</f>
        <v>#REF!</v>
      </c>
      <c r="E37" s="29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s="30" customFormat="1" ht="16.8" hidden="1">
      <c r="A38" s="28" t="e">
        <f>IF(#REF!="","",IF(#REF!='Phieu YC'!$F$6,#REF!,""))</f>
        <v>#REF!</v>
      </c>
      <c r="B38" s="27" t="e">
        <f>IF(#REF!="","",IF(#REF!='Phieu YC'!$F$6,#REF!,""))</f>
        <v>#REF!</v>
      </c>
      <c r="C38" s="28" t="e">
        <f>IF(#REF!="","",IF(#REF!='Phieu YC'!$F$6,#REF!,""))</f>
        <v>#REF!</v>
      </c>
      <c r="D38" s="29" t="e">
        <f>IF(#REF!="","",IF(#REF!='Phieu YC'!$F$6,#REF!,""))</f>
        <v>#REF!</v>
      </c>
      <c r="E38" s="2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s="30" customFormat="1" ht="16.8" hidden="1">
      <c r="A39" s="28" t="e">
        <f>IF(#REF!="","",IF(#REF!='Phieu YC'!$F$6,#REF!,""))</f>
        <v>#REF!</v>
      </c>
      <c r="B39" s="27" t="e">
        <f>IF(#REF!="","",IF(#REF!='Phieu YC'!$F$6,#REF!,""))</f>
        <v>#REF!</v>
      </c>
      <c r="C39" s="28" t="e">
        <f>IF(#REF!="","",IF(#REF!='Phieu YC'!$F$6,#REF!,""))</f>
        <v>#REF!</v>
      </c>
      <c r="D39" s="29" t="e">
        <f>IF(#REF!="","",IF(#REF!='Phieu YC'!$F$6,#REF!,""))</f>
        <v>#REF!</v>
      </c>
      <c r="E39" s="29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s="30" customFormat="1" ht="16.8" hidden="1">
      <c r="A40" s="28" t="e">
        <f>IF(#REF!="","",IF(#REF!='Phieu YC'!$F$6,#REF!,""))</f>
        <v>#REF!</v>
      </c>
      <c r="B40" s="27" t="e">
        <f>IF(#REF!="","",IF(#REF!='Phieu YC'!$F$6,#REF!,""))</f>
        <v>#REF!</v>
      </c>
      <c r="C40" s="28" t="e">
        <f>IF(#REF!="","",IF(#REF!='Phieu YC'!$F$6,#REF!,""))</f>
        <v>#REF!</v>
      </c>
      <c r="D40" s="29" t="e">
        <f>IF(#REF!="","",IF(#REF!='Phieu YC'!$F$6,#REF!,""))</f>
        <v>#REF!</v>
      </c>
      <c r="E40" s="29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s="30" customFormat="1" ht="16.8" hidden="1">
      <c r="A41" s="28" t="e">
        <f>IF(#REF!="","",IF(#REF!='Phieu YC'!$F$6,#REF!,""))</f>
        <v>#REF!</v>
      </c>
      <c r="B41" s="27" t="e">
        <f>IF(#REF!="","",IF(#REF!='Phieu YC'!$F$6,#REF!,""))</f>
        <v>#REF!</v>
      </c>
      <c r="C41" s="28" t="e">
        <f>IF(#REF!="","",IF(#REF!='Phieu YC'!$F$6,#REF!,""))</f>
        <v>#REF!</v>
      </c>
      <c r="D41" s="29" t="e">
        <f>IF(#REF!="","",IF(#REF!='Phieu YC'!$F$6,#REF!,""))</f>
        <v>#REF!</v>
      </c>
      <c r="E41" s="29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s="30" customFormat="1" ht="16.8" hidden="1">
      <c r="A42" s="28" t="e">
        <f>IF(#REF!="","",IF(#REF!='Phieu YC'!$F$6,#REF!,""))</f>
        <v>#REF!</v>
      </c>
      <c r="B42" s="27" t="e">
        <f>IF(#REF!="","",IF(#REF!='Phieu YC'!$F$6,#REF!,""))</f>
        <v>#REF!</v>
      </c>
      <c r="C42" s="28" t="e">
        <f>IF(#REF!="","",IF(#REF!='Phieu YC'!$F$6,#REF!,""))</f>
        <v>#REF!</v>
      </c>
      <c r="D42" s="29" t="e">
        <f>IF(#REF!="","",IF(#REF!='Phieu YC'!$F$6,#REF!,""))</f>
        <v>#REF!</v>
      </c>
      <c r="E42" s="29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s="30" customFormat="1" ht="16.8" hidden="1">
      <c r="A43" s="28" t="e">
        <f>IF(#REF!="","",IF(#REF!='Phieu YC'!$F$6,#REF!,""))</f>
        <v>#REF!</v>
      </c>
      <c r="B43" s="27" t="e">
        <f>IF(#REF!="","",IF(#REF!='Phieu YC'!$F$6,#REF!,""))</f>
        <v>#REF!</v>
      </c>
      <c r="C43" s="28" t="e">
        <f>IF(#REF!="","",IF(#REF!='Phieu YC'!$F$6,#REF!,""))</f>
        <v>#REF!</v>
      </c>
      <c r="D43" s="29" t="e">
        <f>IF(#REF!="","",IF(#REF!='Phieu YC'!$F$6,#REF!,""))</f>
        <v>#REF!</v>
      </c>
      <c r="E43" s="29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s="30" customFormat="1" ht="16.8" hidden="1">
      <c r="A44" s="28" t="e">
        <f>IF(#REF!="","",IF(#REF!='Phieu YC'!$F$6,#REF!,""))</f>
        <v>#REF!</v>
      </c>
      <c r="B44" s="27" t="e">
        <f>IF(#REF!="","",IF(#REF!='Phieu YC'!$F$6,#REF!,""))</f>
        <v>#REF!</v>
      </c>
      <c r="C44" s="28" t="e">
        <f>IF(#REF!="","",IF(#REF!='Phieu YC'!$F$6,#REF!,""))</f>
        <v>#REF!</v>
      </c>
      <c r="D44" s="29" t="e">
        <f>IF(#REF!="","",IF(#REF!='Phieu YC'!$F$6,#REF!,""))</f>
        <v>#REF!</v>
      </c>
      <c r="E44" s="29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s="30" customFormat="1" ht="16.8" hidden="1">
      <c r="A45" s="28" t="e">
        <f>IF(#REF!="","",IF(#REF!='Phieu YC'!$F$6,#REF!,""))</f>
        <v>#REF!</v>
      </c>
      <c r="B45" s="27" t="e">
        <f>IF(#REF!="","",IF(#REF!='Phieu YC'!$F$6,#REF!,""))</f>
        <v>#REF!</v>
      </c>
      <c r="C45" s="28" t="e">
        <f>IF(#REF!="","",IF(#REF!='Phieu YC'!$F$6,#REF!,""))</f>
        <v>#REF!</v>
      </c>
      <c r="D45" s="29" t="e">
        <f>IF(#REF!="","",IF(#REF!='Phieu YC'!$F$6,#REF!,""))</f>
        <v>#REF!</v>
      </c>
      <c r="E45" s="29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s="30" customFormat="1" ht="16.8" hidden="1">
      <c r="A46" s="28" t="e">
        <f>IF(#REF!="","",IF(#REF!='Phieu YC'!$F$6,#REF!,""))</f>
        <v>#REF!</v>
      </c>
      <c r="B46" s="27" t="e">
        <f>IF(#REF!="","",IF(#REF!='Phieu YC'!$F$6,#REF!,""))</f>
        <v>#REF!</v>
      </c>
      <c r="C46" s="28" t="e">
        <f>IF(#REF!="","",IF(#REF!='Phieu YC'!$F$6,#REF!,""))</f>
        <v>#REF!</v>
      </c>
      <c r="D46" s="29" t="e">
        <f>IF(#REF!="","",IF(#REF!='Phieu YC'!$F$6,#REF!,""))</f>
        <v>#REF!</v>
      </c>
      <c r="E46" s="29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s="30" customFormat="1" ht="16.8" hidden="1">
      <c r="A47" s="28" t="e">
        <f>IF(#REF!="","",IF(#REF!='Phieu YC'!$F$6,#REF!,""))</f>
        <v>#REF!</v>
      </c>
      <c r="B47" s="27" t="e">
        <f>IF(#REF!="","",IF(#REF!='Phieu YC'!$F$6,#REF!,""))</f>
        <v>#REF!</v>
      </c>
      <c r="C47" s="28" t="e">
        <f>IF(#REF!="","",IF(#REF!='Phieu YC'!$F$6,#REF!,""))</f>
        <v>#REF!</v>
      </c>
      <c r="D47" s="29" t="e">
        <f>IF(#REF!="","",IF(#REF!='Phieu YC'!$F$6,#REF!,""))</f>
        <v>#REF!</v>
      </c>
      <c r="E47" s="29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s="30" customFormat="1" ht="16.8" hidden="1">
      <c r="A48" s="28" t="e">
        <f>IF(#REF!="","",IF(#REF!='Phieu YC'!$F$6,#REF!,""))</f>
        <v>#REF!</v>
      </c>
      <c r="B48" s="27" t="e">
        <f>IF(#REF!="","",IF(#REF!='Phieu YC'!$F$6,#REF!,""))</f>
        <v>#REF!</v>
      </c>
      <c r="C48" s="28" t="e">
        <f>IF(#REF!="","",IF(#REF!='Phieu YC'!$F$6,#REF!,""))</f>
        <v>#REF!</v>
      </c>
      <c r="D48" s="29" t="e">
        <f>IF(#REF!="","",IF(#REF!='Phieu YC'!$F$6,#REF!,""))</f>
        <v>#REF!</v>
      </c>
      <c r="E48" s="29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s="30" customFormat="1" ht="16.8" hidden="1">
      <c r="A49" s="28" t="e">
        <f>IF(#REF!="","",IF(#REF!='Phieu YC'!$F$6,#REF!,""))</f>
        <v>#REF!</v>
      </c>
      <c r="B49" s="27" t="e">
        <f>IF(#REF!="","",IF(#REF!='Phieu YC'!$F$6,#REF!,""))</f>
        <v>#REF!</v>
      </c>
      <c r="C49" s="28" t="e">
        <f>IF(#REF!="","",IF(#REF!='Phieu YC'!$F$6,#REF!,""))</f>
        <v>#REF!</v>
      </c>
      <c r="D49" s="29" t="e">
        <f>IF(#REF!="","",IF(#REF!='Phieu YC'!$F$6,#REF!,""))</f>
        <v>#REF!</v>
      </c>
      <c r="E49" s="29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s="30" customFormat="1" ht="16.8" hidden="1">
      <c r="A50" s="28" t="e">
        <f>IF(#REF!="","",IF(#REF!='Phieu YC'!$F$6,#REF!,""))</f>
        <v>#REF!</v>
      </c>
      <c r="B50" s="27" t="e">
        <f>IF(#REF!="","",IF(#REF!='Phieu YC'!$F$6,#REF!,""))</f>
        <v>#REF!</v>
      </c>
      <c r="C50" s="28" t="e">
        <f>IF(#REF!="","",IF(#REF!='Phieu YC'!$F$6,#REF!,""))</f>
        <v>#REF!</v>
      </c>
      <c r="D50" s="29" t="e">
        <f>IF(#REF!="","",IF(#REF!='Phieu YC'!$F$6,#REF!,""))</f>
        <v>#REF!</v>
      </c>
      <c r="E50" s="29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2" s="30" customFormat="1" ht="16.8" hidden="1">
      <c r="A51" s="28" t="e">
        <f>IF(#REF!="","",IF(#REF!='Phieu YC'!$F$6,#REF!,""))</f>
        <v>#REF!</v>
      </c>
      <c r="B51" s="27" t="e">
        <f>IF(#REF!="","",IF(#REF!='Phieu YC'!$F$6,#REF!,""))</f>
        <v>#REF!</v>
      </c>
      <c r="C51" s="28" t="e">
        <f>IF(#REF!="","",IF(#REF!='Phieu YC'!$F$6,#REF!,""))</f>
        <v>#REF!</v>
      </c>
      <c r="D51" s="29" t="e">
        <f>IF(#REF!="","",IF(#REF!='Phieu YC'!$F$6,#REF!,""))</f>
        <v>#REF!</v>
      </c>
      <c r="E51" s="29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2" s="30" customFormat="1" ht="16.8" hidden="1">
      <c r="A52" s="28" t="e">
        <f>IF(#REF!="","",IF(#REF!='Phieu YC'!$F$6,#REF!,""))</f>
        <v>#REF!</v>
      </c>
      <c r="B52" s="27" t="e">
        <f>IF(#REF!="","",IF(#REF!='Phieu YC'!$F$6,#REF!,""))</f>
        <v>#REF!</v>
      </c>
      <c r="C52" s="28" t="e">
        <f>IF(#REF!="","",IF(#REF!='Phieu YC'!$F$6,#REF!,""))</f>
        <v>#REF!</v>
      </c>
      <c r="D52" s="29" t="e">
        <f>IF(#REF!="","",IF(#REF!='Phieu YC'!$F$6,#REF!,""))</f>
        <v>#REF!</v>
      </c>
      <c r="E52" s="29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1:22" s="30" customFormat="1" ht="16.8" hidden="1">
      <c r="A53" s="28" t="e">
        <f>IF(#REF!="","",IF(#REF!='Phieu YC'!$F$6,#REF!,""))</f>
        <v>#REF!</v>
      </c>
      <c r="B53" s="27" t="e">
        <f>IF(#REF!="","",IF(#REF!='Phieu YC'!$F$6,#REF!,""))</f>
        <v>#REF!</v>
      </c>
      <c r="C53" s="28" t="e">
        <f>IF(#REF!="","",IF(#REF!='Phieu YC'!$F$6,#REF!,""))</f>
        <v>#REF!</v>
      </c>
      <c r="D53" s="29" t="e">
        <f>IF(#REF!="","",IF(#REF!='Phieu YC'!$F$6,#REF!,""))</f>
        <v>#REF!</v>
      </c>
      <c r="E53" s="29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s="30" customFormat="1" ht="16.8" hidden="1">
      <c r="A54" s="28" t="e">
        <f>IF(#REF!="","",IF(#REF!='Phieu YC'!$F$6,#REF!,""))</f>
        <v>#REF!</v>
      </c>
      <c r="B54" s="27" t="e">
        <f>IF(#REF!="","",IF(#REF!='Phieu YC'!$F$6,#REF!,""))</f>
        <v>#REF!</v>
      </c>
      <c r="C54" s="28" t="e">
        <f>IF(#REF!="","",IF(#REF!='Phieu YC'!$F$6,#REF!,""))</f>
        <v>#REF!</v>
      </c>
      <c r="D54" s="29" t="e">
        <f>IF(#REF!="","",IF(#REF!='Phieu YC'!$F$6,#REF!,""))</f>
        <v>#REF!</v>
      </c>
      <c r="E54" s="29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s="30" customFormat="1" ht="16.8" hidden="1">
      <c r="A55" s="28" t="e">
        <f>IF(#REF!="","",IF(#REF!='Phieu YC'!$F$6,#REF!,""))</f>
        <v>#REF!</v>
      </c>
      <c r="B55" s="27" t="e">
        <f>IF(#REF!="","",IF(#REF!='Phieu YC'!$F$6,#REF!,""))</f>
        <v>#REF!</v>
      </c>
      <c r="C55" s="28" t="e">
        <f>IF(#REF!="","",IF(#REF!='Phieu YC'!$F$6,#REF!,""))</f>
        <v>#REF!</v>
      </c>
      <c r="D55" s="29" t="e">
        <f>IF(#REF!="","",IF(#REF!='Phieu YC'!$F$6,#REF!,""))</f>
        <v>#REF!</v>
      </c>
      <c r="E55" s="29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spans="1:22" s="30" customFormat="1" ht="16.8" hidden="1">
      <c r="A56" s="28" t="e">
        <f>IF(#REF!="","",IF(#REF!='Phieu YC'!$F$6,#REF!,""))</f>
        <v>#REF!</v>
      </c>
      <c r="B56" s="27" t="e">
        <f>IF(#REF!="","",IF(#REF!='Phieu YC'!$F$6,#REF!,""))</f>
        <v>#REF!</v>
      </c>
      <c r="C56" s="28" t="e">
        <f>IF(#REF!="","",IF(#REF!='Phieu YC'!$F$6,#REF!,""))</f>
        <v>#REF!</v>
      </c>
      <c r="D56" s="29" t="e">
        <f>IF(#REF!="","",IF(#REF!='Phieu YC'!$F$6,#REF!,""))</f>
        <v>#REF!</v>
      </c>
      <c r="E56" s="29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spans="1:22" s="30" customFormat="1" ht="16.8" hidden="1">
      <c r="A57" s="28" t="e">
        <f>IF(#REF!="","",IF(#REF!='Phieu YC'!$F$6,#REF!,""))</f>
        <v>#REF!</v>
      </c>
      <c r="B57" s="27" t="e">
        <f>IF(#REF!="","",IF(#REF!='Phieu YC'!$F$6,#REF!,""))</f>
        <v>#REF!</v>
      </c>
      <c r="C57" s="28" t="e">
        <f>IF(#REF!="","",IF(#REF!='Phieu YC'!$F$6,#REF!,""))</f>
        <v>#REF!</v>
      </c>
      <c r="D57" s="29" t="e">
        <f>IF(#REF!="","",IF(#REF!='Phieu YC'!$F$6,#REF!,""))</f>
        <v>#REF!</v>
      </c>
      <c r="E57" s="29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s="30" customFormat="1" ht="16.8" hidden="1">
      <c r="A58" s="28" t="e">
        <f>IF(#REF!="","",IF(#REF!='Phieu YC'!$F$6,#REF!,""))</f>
        <v>#REF!</v>
      </c>
      <c r="B58" s="27" t="e">
        <f>IF(#REF!="","",IF(#REF!='Phieu YC'!$F$6,#REF!,""))</f>
        <v>#REF!</v>
      </c>
      <c r="C58" s="28" t="e">
        <f>IF(#REF!="","",IF(#REF!='Phieu YC'!$F$6,#REF!,""))</f>
        <v>#REF!</v>
      </c>
      <c r="D58" s="29" t="e">
        <f>IF(#REF!="","",IF(#REF!='Phieu YC'!$F$6,#REF!,""))</f>
        <v>#REF!</v>
      </c>
      <c r="E58" s="29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1:22" s="30" customFormat="1" ht="16.8" hidden="1">
      <c r="A59" s="28" t="e">
        <f>IF(#REF!="","",IF(#REF!='Phieu YC'!$F$6,#REF!,""))</f>
        <v>#REF!</v>
      </c>
      <c r="B59" s="27" t="e">
        <f>IF(#REF!="","",IF(#REF!='Phieu YC'!$F$6,#REF!,""))</f>
        <v>#REF!</v>
      </c>
      <c r="C59" s="28" t="e">
        <f>IF(#REF!="","",IF(#REF!='Phieu YC'!$F$6,#REF!,""))</f>
        <v>#REF!</v>
      </c>
      <c r="D59" s="29" t="e">
        <f>IF(#REF!="","",IF(#REF!='Phieu YC'!$F$6,#REF!,""))</f>
        <v>#REF!</v>
      </c>
      <c r="E59" s="29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1:22" s="30" customFormat="1" ht="16.8" hidden="1">
      <c r="A60" s="28" t="e">
        <f>IF(#REF!="","",IF(#REF!='Phieu YC'!$F$6,#REF!,""))</f>
        <v>#REF!</v>
      </c>
      <c r="B60" s="27" t="e">
        <f>IF(#REF!="","",IF(#REF!='Phieu YC'!$F$6,#REF!,""))</f>
        <v>#REF!</v>
      </c>
      <c r="C60" s="28" t="e">
        <f>IF(#REF!="","",IF(#REF!='Phieu YC'!$F$6,#REF!,""))</f>
        <v>#REF!</v>
      </c>
      <c r="D60" s="29" t="e">
        <f>IF(#REF!="","",IF(#REF!='Phieu YC'!$F$6,#REF!,""))</f>
        <v>#REF!</v>
      </c>
      <c r="E60" s="29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 s="30" customFormat="1" ht="16.8" hidden="1">
      <c r="A61" s="28" t="e">
        <f>IF(#REF!="","",IF(#REF!='Phieu YC'!$F$6,#REF!,""))</f>
        <v>#REF!</v>
      </c>
      <c r="B61" s="27" t="e">
        <f>IF(#REF!="","",IF(#REF!='Phieu YC'!$F$6,#REF!,""))</f>
        <v>#REF!</v>
      </c>
      <c r="C61" s="28" t="e">
        <f>IF(#REF!="","",IF(#REF!='Phieu YC'!$F$6,#REF!,""))</f>
        <v>#REF!</v>
      </c>
      <c r="D61" s="29" t="e">
        <f>IF(#REF!="","",IF(#REF!='Phieu YC'!$F$6,#REF!,""))</f>
        <v>#REF!</v>
      </c>
      <c r="E61" s="29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 s="30" customFormat="1" ht="16.8" hidden="1">
      <c r="A62" s="28" t="e">
        <f>IF(#REF!="","",IF(#REF!='Phieu YC'!$F$6,#REF!,""))</f>
        <v>#REF!</v>
      </c>
      <c r="B62" s="27" t="e">
        <f>IF(#REF!="","",IF(#REF!='Phieu YC'!$F$6,#REF!,""))</f>
        <v>#REF!</v>
      </c>
      <c r="C62" s="28" t="e">
        <f>IF(#REF!="","",IF(#REF!='Phieu YC'!$F$6,#REF!,""))</f>
        <v>#REF!</v>
      </c>
      <c r="D62" s="29" t="e">
        <f>IF(#REF!="","",IF(#REF!='Phieu YC'!$F$6,#REF!,""))</f>
        <v>#REF!</v>
      </c>
      <c r="E62" s="29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 s="30" customFormat="1" ht="16.8" hidden="1">
      <c r="A63" s="28" t="e">
        <f>IF(#REF!="","",IF(#REF!='Phieu YC'!$F$6,#REF!,""))</f>
        <v>#REF!</v>
      </c>
      <c r="B63" s="27" t="e">
        <f>IF(#REF!="","",IF(#REF!='Phieu YC'!$F$6,#REF!,""))</f>
        <v>#REF!</v>
      </c>
      <c r="C63" s="28" t="e">
        <f>IF(#REF!="","",IF(#REF!='Phieu YC'!$F$6,#REF!,""))</f>
        <v>#REF!</v>
      </c>
      <c r="D63" s="29" t="e">
        <f>IF(#REF!="","",IF(#REF!='Phieu YC'!$F$6,#REF!,""))</f>
        <v>#REF!</v>
      </c>
      <c r="E63" s="29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 s="30" customFormat="1" ht="16.8" hidden="1">
      <c r="A64" s="28" t="e">
        <f>IF(#REF!="","",IF(#REF!='Phieu YC'!$F$6,#REF!,""))</f>
        <v>#REF!</v>
      </c>
      <c r="B64" s="27" t="e">
        <f>IF(#REF!="","",IF(#REF!='Phieu YC'!$F$6,#REF!,""))</f>
        <v>#REF!</v>
      </c>
      <c r="C64" s="28" t="e">
        <f>IF(#REF!="","",IF(#REF!='Phieu YC'!$F$6,#REF!,""))</f>
        <v>#REF!</v>
      </c>
      <c r="D64" s="29" t="e">
        <f>IF(#REF!="","",IF(#REF!='Phieu YC'!$F$6,#REF!,""))</f>
        <v>#REF!</v>
      </c>
      <c r="E64" s="29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spans="1:22" s="30" customFormat="1" ht="16.8" hidden="1">
      <c r="A65" s="28" t="e">
        <f>IF(#REF!="","",IF(#REF!='Phieu YC'!$F$6,#REF!,""))</f>
        <v>#REF!</v>
      </c>
      <c r="B65" s="27" t="e">
        <f>IF(#REF!="","",IF(#REF!='Phieu YC'!$F$6,#REF!,""))</f>
        <v>#REF!</v>
      </c>
      <c r="C65" s="28" t="e">
        <f>IF(#REF!="","",IF(#REF!='Phieu YC'!$F$6,#REF!,""))</f>
        <v>#REF!</v>
      </c>
      <c r="D65" s="29" t="e">
        <f>IF(#REF!="","",IF(#REF!='Phieu YC'!$F$6,#REF!,""))</f>
        <v>#REF!</v>
      </c>
      <c r="E65" s="29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spans="1:22" s="30" customFormat="1" ht="16.8" hidden="1">
      <c r="A66" s="28" t="e">
        <f>IF(#REF!="","",IF(#REF!='Phieu YC'!$F$6,#REF!,""))</f>
        <v>#REF!</v>
      </c>
      <c r="B66" s="27" t="e">
        <f>IF(#REF!="","",IF(#REF!='Phieu YC'!$F$6,#REF!,""))</f>
        <v>#REF!</v>
      </c>
      <c r="C66" s="28" t="e">
        <f>IF(#REF!="","",IF(#REF!='Phieu YC'!$F$6,#REF!,""))</f>
        <v>#REF!</v>
      </c>
      <c r="D66" s="29" t="e">
        <f>IF(#REF!="","",IF(#REF!='Phieu YC'!$F$6,#REF!,""))</f>
        <v>#REF!</v>
      </c>
      <c r="E66" s="29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spans="1:22" s="30" customFormat="1" ht="16.8" hidden="1">
      <c r="A67" s="28" t="e">
        <f>IF(#REF!="","",IF(#REF!='Phieu YC'!$F$6,#REF!,""))</f>
        <v>#REF!</v>
      </c>
      <c r="B67" s="27" t="e">
        <f>IF(#REF!="","",IF(#REF!='Phieu YC'!$F$6,#REF!,""))</f>
        <v>#REF!</v>
      </c>
      <c r="C67" s="28" t="e">
        <f>IF(#REF!="","",IF(#REF!='Phieu YC'!$F$6,#REF!,""))</f>
        <v>#REF!</v>
      </c>
      <c r="D67" s="29" t="e">
        <f>IF(#REF!="","",IF(#REF!='Phieu YC'!$F$6,#REF!,""))</f>
        <v>#REF!</v>
      </c>
      <c r="E67" s="29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spans="1:22" s="30" customFormat="1" ht="16.8" hidden="1">
      <c r="A68" s="28" t="e">
        <f>IF(#REF!="","",IF(#REF!='Phieu YC'!$F$6,#REF!,""))</f>
        <v>#REF!</v>
      </c>
      <c r="B68" s="27" t="e">
        <f>IF(#REF!="","",IF(#REF!='Phieu YC'!$F$6,#REF!,""))</f>
        <v>#REF!</v>
      </c>
      <c r="C68" s="28" t="e">
        <f>IF(#REF!="","",IF(#REF!='Phieu YC'!$F$6,#REF!,""))</f>
        <v>#REF!</v>
      </c>
      <c r="D68" s="29" t="e">
        <f>IF(#REF!="","",IF(#REF!='Phieu YC'!$F$6,#REF!,""))</f>
        <v>#REF!</v>
      </c>
      <c r="E68" s="29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spans="1:22" s="30" customFormat="1" ht="16.8" hidden="1">
      <c r="A69" s="28" t="e">
        <f>IF(#REF!="","",IF(#REF!='Phieu YC'!$F$6,#REF!,""))</f>
        <v>#REF!</v>
      </c>
      <c r="B69" s="27" t="e">
        <f>IF(#REF!="","",IF(#REF!='Phieu YC'!$F$6,#REF!,""))</f>
        <v>#REF!</v>
      </c>
      <c r="C69" s="28" t="e">
        <f>IF(#REF!="","",IF(#REF!='Phieu YC'!$F$6,#REF!,""))</f>
        <v>#REF!</v>
      </c>
      <c r="D69" s="29" t="e">
        <f>IF(#REF!="","",IF(#REF!='Phieu YC'!$F$6,#REF!,""))</f>
        <v>#REF!</v>
      </c>
      <c r="E69" s="29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spans="1:22" s="30" customFormat="1" ht="16.8" hidden="1">
      <c r="A70" s="28" t="e">
        <f>IF(#REF!="","",IF(#REF!='Phieu YC'!$F$6,#REF!,""))</f>
        <v>#REF!</v>
      </c>
      <c r="B70" s="27" t="e">
        <f>IF(#REF!="","",IF(#REF!='Phieu YC'!$F$6,#REF!,""))</f>
        <v>#REF!</v>
      </c>
      <c r="C70" s="28" t="e">
        <f>IF(#REF!="","",IF(#REF!='Phieu YC'!$F$6,#REF!,""))</f>
        <v>#REF!</v>
      </c>
      <c r="D70" s="29" t="e">
        <f>IF(#REF!="","",IF(#REF!='Phieu YC'!$F$6,#REF!,""))</f>
        <v>#REF!</v>
      </c>
      <c r="E70" s="29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spans="1:22" s="30" customFormat="1" ht="16.8" hidden="1">
      <c r="A71" s="28" t="e">
        <f>IF(#REF!="","",IF(#REF!='Phieu YC'!$F$6,#REF!,""))</f>
        <v>#REF!</v>
      </c>
      <c r="B71" s="27" t="e">
        <f>IF(#REF!="","",IF(#REF!='Phieu YC'!$F$6,#REF!,""))</f>
        <v>#REF!</v>
      </c>
      <c r="C71" s="28" t="e">
        <f>IF(#REF!="","",IF(#REF!='Phieu YC'!$F$6,#REF!,""))</f>
        <v>#REF!</v>
      </c>
      <c r="D71" s="29" t="e">
        <f>IF(#REF!="","",IF(#REF!='Phieu YC'!$F$6,#REF!,""))</f>
        <v>#REF!</v>
      </c>
      <c r="E71" s="29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spans="1:22" s="30" customFormat="1" ht="16.8" hidden="1">
      <c r="A72" s="28" t="e">
        <f>IF(#REF!="","",IF(#REF!='Phieu YC'!$F$6,#REF!,""))</f>
        <v>#REF!</v>
      </c>
      <c r="B72" s="27" t="e">
        <f>IF(#REF!="","",IF(#REF!='Phieu YC'!$F$6,#REF!,""))</f>
        <v>#REF!</v>
      </c>
      <c r="C72" s="28" t="e">
        <f>IF(#REF!="","",IF(#REF!='Phieu YC'!$F$6,#REF!,""))</f>
        <v>#REF!</v>
      </c>
      <c r="D72" s="29" t="e">
        <f>IF(#REF!="","",IF(#REF!='Phieu YC'!$F$6,#REF!,""))</f>
        <v>#REF!</v>
      </c>
      <c r="E72" s="29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spans="1:22" s="30" customFormat="1" ht="16.8" hidden="1">
      <c r="A73" s="28" t="e">
        <f>IF(#REF!="","",IF(#REF!='Phieu YC'!$F$6,#REF!,""))</f>
        <v>#REF!</v>
      </c>
      <c r="B73" s="27" t="e">
        <f>IF(#REF!="","",IF(#REF!='Phieu YC'!$F$6,#REF!,""))</f>
        <v>#REF!</v>
      </c>
      <c r="C73" s="28" t="e">
        <f>IF(#REF!="","",IF(#REF!='Phieu YC'!$F$6,#REF!,""))</f>
        <v>#REF!</v>
      </c>
      <c r="D73" s="29" t="e">
        <f>IF(#REF!="","",IF(#REF!='Phieu YC'!$F$6,#REF!,""))</f>
        <v>#REF!</v>
      </c>
      <c r="E73" s="29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spans="1:22" s="30" customFormat="1" ht="16.8" hidden="1">
      <c r="A74" s="28" t="e">
        <f>IF(#REF!="","",IF(#REF!='Phieu YC'!$F$6,#REF!,""))</f>
        <v>#REF!</v>
      </c>
      <c r="B74" s="27" t="e">
        <f>IF(#REF!="","",IF(#REF!='Phieu YC'!$F$6,#REF!,""))</f>
        <v>#REF!</v>
      </c>
      <c r="C74" s="28" t="e">
        <f>IF(#REF!="","",IF(#REF!='Phieu YC'!$F$6,#REF!,""))</f>
        <v>#REF!</v>
      </c>
      <c r="D74" s="29" t="e">
        <f>IF(#REF!="","",IF(#REF!='Phieu YC'!$F$6,#REF!,""))</f>
        <v>#REF!</v>
      </c>
      <c r="E74" s="29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spans="1:22" s="30" customFormat="1" ht="16.8" hidden="1">
      <c r="A75" s="28" t="e">
        <f>IF(#REF!="","",IF(#REF!='Phieu YC'!$F$6,#REF!,""))</f>
        <v>#REF!</v>
      </c>
      <c r="B75" s="27" t="e">
        <f>IF(#REF!="","",IF(#REF!='Phieu YC'!$F$6,#REF!,""))</f>
        <v>#REF!</v>
      </c>
      <c r="C75" s="28" t="e">
        <f>IF(#REF!="","",IF(#REF!='Phieu YC'!$F$6,#REF!,""))</f>
        <v>#REF!</v>
      </c>
      <c r="D75" s="29" t="e">
        <f>IF(#REF!="","",IF(#REF!='Phieu YC'!$F$6,#REF!,""))</f>
        <v>#REF!</v>
      </c>
      <c r="E75" s="29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spans="1:22" s="30" customFormat="1" ht="16.8" hidden="1">
      <c r="A76" s="28" t="e">
        <f>IF(#REF!="","",IF(#REF!='Phieu YC'!$F$6,#REF!,""))</f>
        <v>#REF!</v>
      </c>
      <c r="B76" s="27" t="e">
        <f>IF(#REF!="","",IF(#REF!='Phieu YC'!$F$6,#REF!,""))</f>
        <v>#REF!</v>
      </c>
      <c r="C76" s="28" t="e">
        <f>IF(#REF!="","",IF(#REF!='Phieu YC'!$F$6,#REF!,""))</f>
        <v>#REF!</v>
      </c>
      <c r="D76" s="29" t="e">
        <f>IF(#REF!="","",IF(#REF!='Phieu YC'!$F$6,#REF!,""))</f>
        <v>#REF!</v>
      </c>
      <c r="E76" s="29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spans="1:22" s="30" customFormat="1" ht="16.8" hidden="1">
      <c r="A77" s="28" t="e">
        <f>IF(#REF!="","",IF(#REF!='Phieu YC'!$F$6,#REF!,""))</f>
        <v>#REF!</v>
      </c>
      <c r="B77" s="27" t="e">
        <f>IF(#REF!="","",IF(#REF!='Phieu YC'!$F$6,#REF!,""))</f>
        <v>#REF!</v>
      </c>
      <c r="C77" s="28" t="e">
        <f>IF(#REF!="","",IF(#REF!='Phieu YC'!$F$6,#REF!,""))</f>
        <v>#REF!</v>
      </c>
      <c r="D77" s="29" t="e">
        <f>IF(#REF!="","",IF(#REF!='Phieu YC'!$F$6,#REF!,""))</f>
        <v>#REF!</v>
      </c>
      <c r="E77" s="29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spans="1:22" s="30" customFormat="1" ht="16.8" hidden="1">
      <c r="A78" s="28" t="e">
        <f>IF(#REF!="","",IF(#REF!='Phieu YC'!$F$6,#REF!,""))</f>
        <v>#REF!</v>
      </c>
      <c r="B78" s="27" t="e">
        <f>IF(#REF!="","",IF(#REF!='Phieu YC'!$F$6,#REF!,""))</f>
        <v>#REF!</v>
      </c>
      <c r="C78" s="28" t="e">
        <f>IF(#REF!="","",IF(#REF!='Phieu YC'!$F$6,#REF!,""))</f>
        <v>#REF!</v>
      </c>
      <c r="D78" s="29" t="e">
        <f>IF(#REF!="","",IF(#REF!='Phieu YC'!$F$6,#REF!,""))</f>
        <v>#REF!</v>
      </c>
      <c r="E78" s="29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s="30" customFormat="1" ht="16.8" hidden="1">
      <c r="A79" s="28" t="e">
        <f>IF(#REF!="","",IF(#REF!='Phieu YC'!$F$6,#REF!,""))</f>
        <v>#REF!</v>
      </c>
      <c r="B79" s="27" t="e">
        <f>IF(#REF!="","",IF(#REF!='Phieu YC'!$F$6,#REF!,""))</f>
        <v>#REF!</v>
      </c>
      <c r="C79" s="28" t="e">
        <f>IF(#REF!="","",IF(#REF!='Phieu YC'!$F$6,#REF!,""))</f>
        <v>#REF!</v>
      </c>
      <c r="D79" s="29" t="e">
        <f>IF(#REF!="","",IF(#REF!='Phieu YC'!$F$6,#REF!,""))</f>
        <v>#REF!</v>
      </c>
      <c r="E79" s="29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spans="1:22" s="30" customFormat="1" ht="16.8" hidden="1">
      <c r="A80" s="28" t="e">
        <f>IF(#REF!="","",IF(#REF!='Phieu YC'!$F$6,#REF!,""))</f>
        <v>#REF!</v>
      </c>
      <c r="B80" s="27" t="e">
        <f>IF(#REF!="","",IF(#REF!='Phieu YC'!$F$6,#REF!,""))</f>
        <v>#REF!</v>
      </c>
      <c r="C80" s="28" t="e">
        <f>IF(#REF!="","",IF(#REF!='Phieu YC'!$F$6,#REF!,""))</f>
        <v>#REF!</v>
      </c>
      <c r="D80" s="29" t="e">
        <f>IF(#REF!="","",IF(#REF!='Phieu YC'!$F$6,#REF!,""))</f>
        <v>#REF!</v>
      </c>
      <c r="E80" s="29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spans="1:22" s="30" customFormat="1" ht="16.8" hidden="1">
      <c r="A81" s="28" t="e">
        <f>IF(#REF!="","",IF(#REF!='Phieu YC'!$F$6,#REF!,""))</f>
        <v>#REF!</v>
      </c>
      <c r="B81" s="27" t="e">
        <f>IF(#REF!="","",IF(#REF!='Phieu YC'!$F$6,#REF!,""))</f>
        <v>#REF!</v>
      </c>
      <c r="C81" s="28" t="e">
        <f>IF(#REF!="","",IF(#REF!='Phieu YC'!$F$6,#REF!,""))</f>
        <v>#REF!</v>
      </c>
      <c r="D81" s="29" t="e">
        <f>IF(#REF!="","",IF(#REF!='Phieu YC'!$F$6,#REF!,""))</f>
        <v>#REF!</v>
      </c>
      <c r="E81" s="29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spans="1:22" s="30" customFormat="1" ht="16.8" hidden="1">
      <c r="A82" s="28" t="e">
        <f>IF(#REF!="","",IF(#REF!='Phieu YC'!$F$6,#REF!,""))</f>
        <v>#REF!</v>
      </c>
      <c r="B82" s="27" t="e">
        <f>IF(#REF!="","",IF(#REF!='Phieu YC'!$F$6,#REF!,""))</f>
        <v>#REF!</v>
      </c>
      <c r="C82" s="28" t="e">
        <f>IF(#REF!="","",IF(#REF!='Phieu YC'!$F$6,#REF!,""))</f>
        <v>#REF!</v>
      </c>
      <c r="D82" s="29" t="e">
        <f>IF(#REF!="","",IF(#REF!='Phieu YC'!$F$6,#REF!,""))</f>
        <v>#REF!</v>
      </c>
      <c r="E82" s="29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spans="1:22" s="30" customFormat="1" ht="16.8" hidden="1">
      <c r="A83" s="28" t="e">
        <f>IF(#REF!="","",IF(#REF!='Phieu YC'!$F$6,#REF!,""))</f>
        <v>#REF!</v>
      </c>
      <c r="B83" s="27" t="e">
        <f>IF(#REF!="","",IF(#REF!='Phieu YC'!$F$6,#REF!,""))</f>
        <v>#REF!</v>
      </c>
      <c r="C83" s="28" t="e">
        <f>IF(#REF!="","",IF(#REF!='Phieu YC'!$F$6,#REF!,""))</f>
        <v>#REF!</v>
      </c>
      <c r="D83" s="29" t="e">
        <f>IF(#REF!="","",IF(#REF!='Phieu YC'!$F$6,#REF!,""))</f>
        <v>#REF!</v>
      </c>
      <c r="E83" s="29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spans="1:22" s="30" customFormat="1" ht="16.8" hidden="1">
      <c r="A84" s="28" t="e">
        <f>IF(#REF!="","",IF(#REF!='Phieu YC'!$F$6,#REF!,""))</f>
        <v>#REF!</v>
      </c>
      <c r="B84" s="27" t="e">
        <f>IF(#REF!="","",IF(#REF!='Phieu YC'!$F$6,#REF!,""))</f>
        <v>#REF!</v>
      </c>
      <c r="C84" s="28" t="e">
        <f>IF(#REF!="","",IF(#REF!='Phieu YC'!$F$6,#REF!,""))</f>
        <v>#REF!</v>
      </c>
      <c r="D84" s="29" t="e">
        <f>IF(#REF!="","",IF(#REF!='Phieu YC'!$F$6,#REF!,""))</f>
        <v>#REF!</v>
      </c>
      <c r="E84" s="29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spans="1:22" s="30" customFormat="1" ht="16.8" hidden="1">
      <c r="A85" s="28" t="e">
        <f>IF(#REF!="","",IF(#REF!='Phieu YC'!$F$6,#REF!,""))</f>
        <v>#REF!</v>
      </c>
      <c r="B85" s="27" t="e">
        <f>IF(#REF!="","",IF(#REF!='Phieu YC'!$F$6,#REF!,""))</f>
        <v>#REF!</v>
      </c>
      <c r="C85" s="28" t="e">
        <f>IF(#REF!="","",IF(#REF!='Phieu YC'!$F$6,#REF!,""))</f>
        <v>#REF!</v>
      </c>
      <c r="D85" s="29" t="e">
        <f>IF(#REF!="","",IF(#REF!='Phieu YC'!$F$6,#REF!,""))</f>
        <v>#REF!</v>
      </c>
      <c r="E85" s="29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spans="1:22" s="30" customFormat="1" ht="16.8" hidden="1">
      <c r="A86" s="28" t="e">
        <f>IF(#REF!="","",IF(#REF!='Phieu YC'!$F$6,#REF!,""))</f>
        <v>#REF!</v>
      </c>
      <c r="B86" s="27" t="e">
        <f>IF(#REF!="","",IF(#REF!='Phieu YC'!$F$6,#REF!,""))</f>
        <v>#REF!</v>
      </c>
      <c r="C86" s="28" t="e">
        <f>IF(#REF!="","",IF(#REF!='Phieu YC'!$F$6,#REF!,""))</f>
        <v>#REF!</v>
      </c>
      <c r="D86" s="29" t="e">
        <f>IF(#REF!="","",IF(#REF!='Phieu YC'!$F$6,#REF!,""))</f>
        <v>#REF!</v>
      </c>
      <c r="E86" s="29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spans="1:22" s="30" customFormat="1" ht="16.8" hidden="1">
      <c r="A87" s="28" t="e">
        <f>IF(#REF!="","",IF(#REF!='Phieu YC'!$F$6,#REF!,""))</f>
        <v>#REF!</v>
      </c>
      <c r="B87" s="27" t="e">
        <f>IF(#REF!="","",IF(#REF!='Phieu YC'!$F$6,#REF!,""))</f>
        <v>#REF!</v>
      </c>
      <c r="C87" s="28" t="e">
        <f>IF(#REF!="","",IF(#REF!='Phieu YC'!$F$6,#REF!,""))</f>
        <v>#REF!</v>
      </c>
      <c r="D87" s="29" t="e">
        <f>IF(#REF!="","",IF(#REF!='Phieu YC'!$F$6,#REF!,""))</f>
        <v>#REF!</v>
      </c>
      <c r="E87" s="29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spans="1:22" s="30" customFormat="1" ht="16.8" hidden="1">
      <c r="A88" s="28" t="e">
        <f>IF(#REF!="","",IF(#REF!='Phieu YC'!$F$6,#REF!,""))</f>
        <v>#REF!</v>
      </c>
      <c r="B88" s="27" t="e">
        <f>IF(#REF!="","",IF(#REF!='Phieu YC'!$F$6,#REF!,""))</f>
        <v>#REF!</v>
      </c>
      <c r="C88" s="28" t="e">
        <f>IF(#REF!="","",IF(#REF!='Phieu YC'!$F$6,#REF!,""))</f>
        <v>#REF!</v>
      </c>
      <c r="D88" s="29" t="e">
        <f>IF(#REF!="","",IF(#REF!='Phieu YC'!$F$6,#REF!,""))</f>
        <v>#REF!</v>
      </c>
      <c r="E88" s="29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spans="1:22" s="30" customFormat="1" ht="16.8" hidden="1">
      <c r="A89" s="28" t="e">
        <f>IF(#REF!="","",IF(#REF!='Phieu YC'!$F$6,#REF!,""))</f>
        <v>#REF!</v>
      </c>
      <c r="B89" s="27" t="e">
        <f>IF(#REF!="","",IF(#REF!='Phieu YC'!$F$6,#REF!,""))</f>
        <v>#REF!</v>
      </c>
      <c r="C89" s="28" t="e">
        <f>IF(#REF!="","",IF(#REF!='Phieu YC'!$F$6,#REF!,""))</f>
        <v>#REF!</v>
      </c>
      <c r="D89" s="29" t="e">
        <f>IF(#REF!="","",IF(#REF!='Phieu YC'!$F$6,#REF!,""))</f>
        <v>#REF!</v>
      </c>
      <c r="E89" s="29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spans="1:22" s="30" customFormat="1" ht="16.8" hidden="1">
      <c r="A90" s="28" t="e">
        <f>IF(#REF!="","",IF(#REF!='Phieu YC'!$F$6,#REF!,""))</f>
        <v>#REF!</v>
      </c>
      <c r="B90" s="27" t="e">
        <f>IF(#REF!="","",IF(#REF!='Phieu YC'!$F$6,#REF!,""))</f>
        <v>#REF!</v>
      </c>
      <c r="C90" s="28" t="e">
        <f>IF(#REF!="","",IF(#REF!='Phieu YC'!$F$6,#REF!,""))</f>
        <v>#REF!</v>
      </c>
      <c r="D90" s="29" t="e">
        <f>IF(#REF!="","",IF(#REF!='Phieu YC'!$F$6,#REF!,""))</f>
        <v>#REF!</v>
      </c>
      <c r="E90" s="29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spans="1:22" s="30" customFormat="1" ht="16.8" hidden="1">
      <c r="A91" s="28" t="e">
        <f>IF(#REF!="","",IF(#REF!='Phieu YC'!$F$6,#REF!,""))</f>
        <v>#REF!</v>
      </c>
      <c r="B91" s="27" t="e">
        <f>IF(#REF!="","",IF(#REF!='Phieu YC'!$F$6,#REF!,""))</f>
        <v>#REF!</v>
      </c>
      <c r="C91" s="28" t="e">
        <f>IF(#REF!="","",IF(#REF!='Phieu YC'!$F$6,#REF!,""))</f>
        <v>#REF!</v>
      </c>
      <c r="D91" s="29" t="e">
        <f>IF(#REF!="","",IF(#REF!='Phieu YC'!$F$6,#REF!,""))</f>
        <v>#REF!</v>
      </c>
      <c r="E91" s="29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spans="1:22" s="30" customFormat="1" ht="16.8" hidden="1">
      <c r="A92" s="28" t="e">
        <f>IF(#REF!="","",IF(#REF!='Phieu YC'!$F$6,#REF!,""))</f>
        <v>#REF!</v>
      </c>
      <c r="B92" s="27" t="e">
        <f>IF(#REF!="","",IF(#REF!='Phieu YC'!$F$6,#REF!,""))</f>
        <v>#REF!</v>
      </c>
      <c r="C92" s="28" t="e">
        <f>IF(#REF!="","",IF(#REF!='Phieu YC'!$F$6,#REF!,""))</f>
        <v>#REF!</v>
      </c>
      <c r="D92" s="29" t="e">
        <f>IF(#REF!="","",IF(#REF!='Phieu YC'!$F$6,#REF!,""))</f>
        <v>#REF!</v>
      </c>
      <c r="E92" s="29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spans="1:22" s="30" customFormat="1" ht="16.8" hidden="1">
      <c r="A93" s="28" t="e">
        <f>IF(#REF!="","",IF(#REF!='Phieu YC'!$F$6,#REF!,""))</f>
        <v>#REF!</v>
      </c>
      <c r="B93" s="27" t="e">
        <f>IF(#REF!="","",IF(#REF!='Phieu YC'!$F$6,#REF!,""))</f>
        <v>#REF!</v>
      </c>
      <c r="C93" s="28" t="e">
        <f>IF(#REF!="","",IF(#REF!='Phieu YC'!$F$6,#REF!,""))</f>
        <v>#REF!</v>
      </c>
      <c r="D93" s="29" t="e">
        <f>IF(#REF!="","",IF(#REF!='Phieu YC'!$F$6,#REF!,""))</f>
        <v>#REF!</v>
      </c>
      <c r="E93" s="29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spans="1:22" s="30" customFormat="1" ht="16.8" hidden="1">
      <c r="A94" s="28" t="e">
        <f>IF(#REF!="","",IF(#REF!='Phieu YC'!$F$6,#REF!,""))</f>
        <v>#REF!</v>
      </c>
      <c r="B94" s="27" t="e">
        <f>IF(#REF!="","",IF(#REF!='Phieu YC'!$F$6,#REF!,""))</f>
        <v>#REF!</v>
      </c>
      <c r="C94" s="28" t="e">
        <f>IF(#REF!="","",IF(#REF!='Phieu YC'!$F$6,#REF!,""))</f>
        <v>#REF!</v>
      </c>
      <c r="D94" s="29" t="e">
        <f>IF(#REF!="","",IF(#REF!='Phieu YC'!$F$6,#REF!,""))</f>
        <v>#REF!</v>
      </c>
      <c r="E94" s="29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spans="1:22" s="30" customFormat="1" ht="16.8" hidden="1">
      <c r="A95" s="28" t="e">
        <f>IF(#REF!="","",IF(#REF!='Phieu YC'!$F$6,#REF!,""))</f>
        <v>#REF!</v>
      </c>
      <c r="B95" s="27" t="e">
        <f>IF(#REF!="","",IF(#REF!='Phieu YC'!$F$6,#REF!,""))</f>
        <v>#REF!</v>
      </c>
      <c r="C95" s="28" t="e">
        <f>IF(#REF!="","",IF(#REF!='Phieu YC'!$F$6,#REF!,""))</f>
        <v>#REF!</v>
      </c>
      <c r="D95" s="29" t="e">
        <f>IF(#REF!="","",IF(#REF!='Phieu YC'!$F$6,#REF!,""))</f>
        <v>#REF!</v>
      </c>
      <c r="E95" s="29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spans="1:22" s="30" customFormat="1" ht="16.8" hidden="1">
      <c r="A96" s="28" t="e">
        <f>IF(#REF!="","",IF(#REF!='Phieu YC'!$F$6,#REF!,""))</f>
        <v>#REF!</v>
      </c>
      <c r="B96" s="27" t="e">
        <f>IF(#REF!="","",IF(#REF!='Phieu YC'!$F$6,#REF!,""))</f>
        <v>#REF!</v>
      </c>
      <c r="C96" s="28" t="e">
        <f>IF(#REF!="","",IF(#REF!='Phieu YC'!$F$6,#REF!,""))</f>
        <v>#REF!</v>
      </c>
      <c r="D96" s="29" t="e">
        <f>IF(#REF!="","",IF(#REF!='Phieu YC'!$F$6,#REF!,""))</f>
        <v>#REF!</v>
      </c>
      <c r="E96" s="29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spans="1:22" s="30" customFormat="1" ht="16.8" hidden="1">
      <c r="A97" s="28" t="e">
        <f>IF(#REF!="","",IF(#REF!='Phieu YC'!$F$6,#REF!,""))</f>
        <v>#REF!</v>
      </c>
      <c r="B97" s="27" t="e">
        <f>IF(#REF!="","",IF(#REF!='Phieu YC'!$F$6,#REF!,""))</f>
        <v>#REF!</v>
      </c>
      <c r="C97" s="28" t="e">
        <f>IF(#REF!="","",IF(#REF!='Phieu YC'!$F$6,#REF!,""))</f>
        <v>#REF!</v>
      </c>
      <c r="D97" s="29" t="e">
        <f>IF(#REF!="","",IF(#REF!='Phieu YC'!$F$6,#REF!,""))</f>
        <v>#REF!</v>
      </c>
      <c r="E97" s="29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spans="1:22" s="30" customFormat="1" ht="16.8" hidden="1">
      <c r="A98" s="28" t="e">
        <f>IF(#REF!="","",IF(#REF!='Phieu YC'!$F$6,#REF!,""))</f>
        <v>#REF!</v>
      </c>
      <c r="B98" s="27" t="e">
        <f>IF(#REF!="","",IF(#REF!='Phieu YC'!$F$6,#REF!,""))</f>
        <v>#REF!</v>
      </c>
      <c r="C98" s="28" t="e">
        <f>IF(#REF!="","",IF(#REF!='Phieu YC'!$F$6,#REF!,""))</f>
        <v>#REF!</v>
      </c>
      <c r="D98" s="29" t="e">
        <f>IF(#REF!="","",IF(#REF!='Phieu YC'!$F$6,#REF!,""))</f>
        <v>#REF!</v>
      </c>
      <c r="E98" s="29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spans="1:22" s="30" customFormat="1" ht="16.8" hidden="1">
      <c r="A99" s="28" t="e">
        <f>IF(#REF!="","",IF(#REF!='Phieu YC'!$F$6,#REF!,""))</f>
        <v>#REF!</v>
      </c>
      <c r="B99" s="27" t="e">
        <f>IF(#REF!="","",IF(#REF!='Phieu YC'!$F$6,#REF!,""))</f>
        <v>#REF!</v>
      </c>
      <c r="C99" s="28" t="e">
        <f>IF(#REF!="","",IF(#REF!='Phieu YC'!$F$6,#REF!,""))</f>
        <v>#REF!</v>
      </c>
      <c r="D99" s="29" t="e">
        <f>IF(#REF!="","",IF(#REF!='Phieu YC'!$F$6,#REF!,""))</f>
        <v>#REF!</v>
      </c>
      <c r="E99" s="29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spans="1:22" s="30" customFormat="1" ht="16.8" hidden="1">
      <c r="A100" s="28" t="e">
        <f>IF(#REF!="","",IF(#REF!='Phieu YC'!$F$6,#REF!,""))</f>
        <v>#REF!</v>
      </c>
      <c r="B100" s="27" t="e">
        <f>IF(#REF!="","",IF(#REF!='Phieu YC'!$F$6,#REF!,""))</f>
        <v>#REF!</v>
      </c>
      <c r="C100" s="28" t="e">
        <f>IF(#REF!="","",IF(#REF!='Phieu YC'!$F$6,#REF!,""))</f>
        <v>#REF!</v>
      </c>
      <c r="D100" s="29" t="e">
        <f>IF(#REF!="","",IF(#REF!='Phieu YC'!$F$6,#REF!,""))</f>
        <v>#REF!</v>
      </c>
      <c r="E100" s="29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s="30" customFormat="1" ht="16.8" hidden="1">
      <c r="A101" s="28" t="e">
        <f>IF(#REF!="","",IF(#REF!='Phieu YC'!$F$6,#REF!,""))</f>
        <v>#REF!</v>
      </c>
      <c r="B101" s="27" t="e">
        <f>IF(#REF!="","",IF(#REF!='Phieu YC'!$F$6,#REF!,""))</f>
        <v>#REF!</v>
      </c>
      <c r="C101" s="28" t="e">
        <f>IF(#REF!="","",IF(#REF!='Phieu YC'!$F$6,#REF!,""))</f>
        <v>#REF!</v>
      </c>
      <c r="D101" s="29" t="e">
        <f>IF(#REF!="","",IF(#REF!='Phieu YC'!$F$6,#REF!,""))</f>
        <v>#REF!</v>
      </c>
      <c r="E101" s="29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spans="1:22" s="30" customFormat="1" ht="16.8" hidden="1">
      <c r="A102" s="28" t="e">
        <f>IF(#REF!="","",IF(#REF!='Phieu YC'!$F$6,#REF!,""))</f>
        <v>#REF!</v>
      </c>
      <c r="B102" s="27" t="e">
        <f>IF(#REF!="","",IF(#REF!='Phieu YC'!$F$6,#REF!,""))</f>
        <v>#REF!</v>
      </c>
      <c r="C102" s="28" t="e">
        <f>IF(#REF!="","",IF(#REF!='Phieu YC'!$F$6,#REF!,""))</f>
        <v>#REF!</v>
      </c>
      <c r="D102" s="29" t="e">
        <f>IF(#REF!="","",IF(#REF!='Phieu YC'!$F$6,#REF!,""))</f>
        <v>#REF!</v>
      </c>
      <c r="E102" s="29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spans="1:22" s="30" customFormat="1" ht="16.8" hidden="1">
      <c r="A103" s="28" t="e">
        <f>IF(#REF!="","",IF(#REF!='Phieu YC'!$F$6,#REF!,""))</f>
        <v>#REF!</v>
      </c>
      <c r="B103" s="27" t="e">
        <f>IF(#REF!="","",IF(#REF!='Phieu YC'!$F$6,#REF!,""))</f>
        <v>#REF!</v>
      </c>
      <c r="C103" s="28" t="e">
        <f>IF(#REF!="","",IF(#REF!='Phieu YC'!$F$6,#REF!,""))</f>
        <v>#REF!</v>
      </c>
      <c r="D103" s="29" t="e">
        <f>IF(#REF!="","",IF(#REF!='Phieu YC'!$F$6,#REF!,""))</f>
        <v>#REF!</v>
      </c>
      <c r="E103" s="29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spans="1:22" s="30" customFormat="1" ht="16.8" hidden="1">
      <c r="A104" s="28" t="e">
        <f>IF(#REF!="","",IF(#REF!='Phieu YC'!$F$6,#REF!,""))</f>
        <v>#REF!</v>
      </c>
      <c r="B104" s="27" t="e">
        <f>IF(#REF!="","",IF(#REF!='Phieu YC'!$F$6,#REF!,""))</f>
        <v>#REF!</v>
      </c>
      <c r="C104" s="28" t="e">
        <f>IF(#REF!="","",IF(#REF!='Phieu YC'!$F$6,#REF!,""))</f>
        <v>#REF!</v>
      </c>
      <c r="D104" s="29" t="e">
        <f>IF(#REF!="","",IF(#REF!='Phieu YC'!$F$6,#REF!,""))</f>
        <v>#REF!</v>
      </c>
      <c r="E104" s="29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spans="1:22" s="30" customFormat="1" ht="16.8" hidden="1">
      <c r="A105" s="28" t="e">
        <f>IF(#REF!="","",IF(#REF!='Phieu YC'!$F$6,#REF!,""))</f>
        <v>#REF!</v>
      </c>
      <c r="B105" s="27" t="e">
        <f>IF(#REF!="","",IF(#REF!='Phieu YC'!$F$6,#REF!,""))</f>
        <v>#REF!</v>
      </c>
      <c r="C105" s="28" t="e">
        <f>IF(#REF!="","",IF(#REF!='Phieu YC'!$F$6,#REF!,""))</f>
        <v>#REF!</v>
      </c>
      <c r="D105" s="29" t="e">
        <f>IF(#REF!="","",IF(#REF!='Phieu YC'!$F$6,#REF!,""))</f>
        <v>#REF!</v>
      </c>
      <c r="E105" s="29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spans="1:22" s="30" customFormat="1" ht="16.8" hidden="1">
      <c r="A106" s="28" t="e">
        <f>IF(#REF!="","",IF(#REF!='Phieu YC'!$F$6,#REF!,""))</f>
        <v>#REF!</v>
      </c>
      <c r="B106" s="27" t="e">
        <f>IF(#REF!="","",IF(#REF!='Phieu YC'!$F$6,#REF!,""))</f>
        <v>#REF!</v>
      </c>
      <c r="C106" s="28" t="e">
        <f>IF(#REF!="","",IF(#REF!='Phieu YC'!$F$6,#REF!,""))</f>
        <v>#REF!</v>
      </c>
      <c r="D106" s="29" t="e">
        <f>IF(#REF!="","",IF(#REF!='Phieu YC'!$F$6,#REF!,""))</f>
        <v>#REF!</v>
      </c>
      <c r="E106" s="29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spans="1:22" s="30" customFormat="1" ht="16.8" hidden="1">
      <c r="A107" s="28" t="e">
        <f>IF(#REF!="","",IF(#REF!='Phieu YC'!$F$6,#REF!,""))</f>
        <v>#REF!</v>
      </c>
      <c r="B107" s="27" t="e">
        <f>IF(#REF!="","",IF(#REF!='Phieu YC'!$F$6,#REF!,""))</f>
        <v>#REF!</v>
      </c>
      <c r="C107" s="28" t="e">
        <f>IF(#REF!="","",IF(#REF!='Phieu YC'!$F$6,#REF!,""))</f>
        <v>#REF!</v>
      </c>
      <c r="D107" s="29" t="e">
        <f>IF(#REF!="","",IF(#REF!='Phieu YC'!$F$6,#REF!,""))</f>
        <v>#REF!</v>
      </c>
      <c r="E107" s="29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spans="1:22" s="30" customFormat="1" ht="16.8" hidden="1">
      <c r="A108" s="28" t="e">
        <f>IF(#REF!="","",IF(#REF!='Phieu YC'!$F$6,#REF!,""))</f>
        <v>#REF!</v>
      </c>
      <c r="B108" s="27" t="e">
        <f>IF(#REF!="","",IF(#REF!='Phieu YC'!$F$6,#REF!,""))</f>
        <v>#REF!</v>
      </c>
      <c r="C108" s="28" t="e">
        <f>IF(#REF!="","",IF(#REF!='Phieu YC'!$F$6,#REF!,""))</f>
        <v>#REF!</v>
      </c>
      <c r="D108" s="29" t="e">
        <f>IF(#REF!="","",IF(#REF!='Phieu YC'!$F$6,#REF!,""))</f>
        <v>#REF!</v>
      </c>
      <c r="E108" s="29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spans="1:22" s="30" customFormat="1" ht="16.8" hidden="1">
      <c r="A109" s="28" t="e">
        <f>IF(#REF!="","",IF(#REF!='Phieu YC'!$F$6,#REF!,""))</f>
        <v>#REF!</v>
      </c>
      <c r="B109" s="27" t="e">
        <f>IF(#REF!="","",IF(#REF!='Phieu YC'!$F$6,#REF!,""))</f>
        <v>#REF!</v>
      </c>
      <c r="C109" s="28" t="e">
        <f>IF(#REF!="","",IF(#REF!='Phieu YC'!$F$6,#REF!,""))</f>
        <v>#REF!</v>
      </c>
      <c r="D109" s="29" t="e">
        <f>IF(#REF!="","",IF(#REF!='Phieu YC'!$F$6,#REF!,""))</f>
        <v>#REF!</v>
      </c>
      <c r="E109" s="29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spans="1:22" s="30" customFormat="1" ht="16.8" hidden="1">
      <c r="A110" s="28" t="e">
        <f>IF(#REF!="","",IF(#REF!='Phieu YC'!$F$6,#REF!,""))</f>
        <v>#REF!</v>
      </c>
      <c r="B110" s="27" t="e">
        <f>IF(#REF!="","",IF(#REF!='Phieu YC'!$F$6,#REF!,""))</f>
        <v>#REF!</v>
      </c>
      <c r="C110" s="28" t="e">
        <f>IF(#REF!="","",IF(#REF!='Phieu YC'!$F$6,#REF!,""))</f>
        <v>#REF!</v>
      </c>
      <c r="D110" s="29" t="e">
        <f>IF(#REF!="","",IF(#REF!='Phieu YC'!$F$6,#REF!,""))</f>
        <v>#REF!</v>
      </c>
      <c r="E110" s="29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spans="1:22" s="30" customFormat="1" ht="16.8" hidden="1">
      <c r="A111" s="28" t="e">
        <f>IF(#REF!="","",IF(#REF!='Phieu YC'!$F$6,#REF!,""))</f>
        <v>#REF!</v>
      </c>
      <c r="B111" s="27" t="e">
        <f>IF(#REF!="","",IF(#REF!='Phieu YC'!$F$6,#REF!,""))</f>
        <v>#REF!</v>
      </c>
      <c r="C111" s="28" t="e">
        <f>IF(#REF!="","",IF(#REF!='Phieu YC'!$F$6,#REF!,""))</f>
        <v>#REF!</v>
      </c>
      <c r="D111" s="29" t="e">
        <f>IF(#REF!="","",IF(#REF!='Phieu YC'!$F$6,#REF!,""))</f>
        <v>#REF!</v>
      </c>
      <c r="E111" s="29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1:22" s="30" customFormat="1" ht="16.8" hidden="1">
      <c r="A112" s="28" t="e">
        <f>IF(#REF!="","",IF(#REF!='Phieu YC'!$F$6,#REF!,""))</f>
        <v>#REF!</v>
      </c>
      <c r="B112" s="27" t="e">
        <f>IF(#REF!="","",IF(#REF!='Phieu YC'!$F$6,#REF!,""))</f>
        <v>#REF!</v>
      </c>
      <c r="C112" s="28" t="e">
        <f>IF(#REF!="","",IF(#REF!='Phieu YC'!$F$6,#REF!,""))</f>
        <v>#REF!</v>
      </c>
      <c r="D112" s="29" t="e">
        <f>IF(#REF!="","",IF(#REF!='Phieu YC'!$F$6,#REF!,""))</f>
        <v>#REF!</v>
      </c>
      <c r="E112" s="29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spans="1:22" s="30" customFormat="1" ht="16.8" hidden="1">
      <c r="A113" s="28" t="e">
        <f>IF(#REF!="","",IF(#REF!='Phieu YC'!$F$6,#REF!,""))</f>
        <v>#REF!</v>
      </c>
      <c r="B113" s="27" t="e">
        <f>IF(#REF!="","",IF(#REF!='Phieu YC'!$F$6,#REF!,""))</f>
        <v>#REF!</v>
      </c>
      <c r="C113" s="28" t="e">
        <f>IF(#REF!="","",IF(#REF!='Phieu YC'!$F$6,#REF!,""))</f>
        <v>#REF!</v>
      </c>
      <c r="D113" s="29" t="e">
        <f>IF(#REF!="","",IF(#REF!='Phieu YC'!$F$6,#REF!,""))</f>
        <v>#REF!</v>
      </c>
      <c r="E113" s="29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spans="1:22" s="30" customFormat="1" ht="16.8" hidden="1">
      <c r="A114" s="28" t="e">
        <f>IF(#REF!="","",IF(#REF!='Phieu YC'!$F$6,#REF!,""))</f>
        <v>#REF!</v>
      </c>
      <c r="B114" s="27" t="e">
        <f>IF(#REF!="","",IF(#REF!='Phieu YC'!$F$6,#REF!,""))</f>
        <v>#REF!</v>
      </c>
      <c r="C114" s="28" t="e">
        <f>IF(#REF!="","",IF(#REF!='Phieu YC'!$F$6,#REF!,""))</f>
        <v>#REF!</v>
      </c>
      <c r="D114" s="29" t="e">
        <f>IF(#REF!="","",IF(#REF!='Phieu YC'!$F$6,#REF!,""))</f>
        <v>#REF!</v>
      </c>
      <c r="E114" s="29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spans="1:22" s="30" customFormat="1" ht="16.8" hidden="1">
      <c r="A115" s="28" t="e">
        <f>IF(#REF!="","",IF(#REF!='Phieu YC'!$F$6,#REF!,""))</f>
        <v>#REF!</v>
      </c>
      <c r="B115" s="27" t="e">
        <f>IF(#REF!="","",IF(#REF!='Phieu YC'!$F$6,#REF!,""))</f>
        <v>#REF!</v>
      </c>
      <c r="C115" s="28" t="e">
        <f>IF(#REF!="","",IF(#REF!='Phieu YC'!$F$6,#REF!,""))</f>
        <v>#REF!</v>
      </c>
      <c r="D115" s="29" t="e">
        <f>IF(#REF!="","",IF(#REF!='Phieu YC'!$F$6,#REF!,""))</f>
        <v>#REF!</v>
      </c>
      <c r="E115" s="29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spans="1:22" s="30" customFormat="1" ht="16.8" hidden="1">
      <c r="A116" s="28" t="e">
        <f>IF(#REF!="","",IF(#REF!='Phieu YC'!$F$6,#REF!,""))</f>
        <v>#REF!</v>
      </c>
      <c r="B116" s="27" t="e">
        <f>IF(#REF!="","",IF(#REF!='Phieu YC'!$F$6,#REF!,""))</f>
        <v>#REF!</v>
      </c>
      <c r="C116" s="28" t="e">
        <f>IF(#REF!="","",IF(#REF!='Phieu YC'!$F$6,#REF!,""))</f>
        <v>#REF!</v>
      </c>
      <c r="D116" s="29" t="e">
        <f>IF(#REF!="","",IF(#REF!='Phieu YC'!$F$6,#REF!,""))</f>
        <v>#REF!</v>
      </c>
      <c r="E116" s="29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spans="1:22" s="30" customFormat="1" ht="16.8" hidden="1">
      <c r="A117" s="28" t="e">
        <f>IF(#REF!="","",IF(#REF!='Phieu YC'!$F$6,#REF!,""))</f>
        <v>#REF!</v>
      </c>
      <c r="B117" s="27" t="e">
        <f>IF(#REF!="","",IF(#REF!='Phieu YC'!$F$6,#REF!,""))</f>
        <v>#REF!</v>
      </c>
      <c r="C117" s="28" t="e">
        <f>IF(#REF!="","",IF(#REF!='Phieu YC'!$F$6,#REF!,""))</f>
        <v>#REF!</v>
      </c>
      <c r="D117" s="29" t="e">
        <f>IF(#REF!="","",IF(#REF!='Phieu YC'!$F$6,#REF!,""))</f>
        <v>#REF!</v>
      </c>
      <c r="E117" s="29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spans="1:22" s="30" customFormat="1" ht="16.8" hidden="1">
      <c r="A118" s="28" t="e">
        <f>IF(#REF!="","",IF(#REF!='Phieu YC'!$F$6,#REF!,""))</f>
        <v>#REF!</v>
      </c>
      <c r="B118" s="27" t="e">
        <f>IF(#REF!="","",IF(#REF!='Phieu YC'!$F$6,#REF!,""))</f>
        <v>#REF!</v>
      </c>
      <c r="C118" s="28" t="e">
        <f>IF(#REF!="","",IF(#REF!='Phieu YC'!$F$6,#REF!,""))</f>
        <v>#REF!</v>
      </c>
      <c r="D118" s="29" t="e">
        <f>IF(#REF!="","",IF(#REF!='Phieu YC'!$F$6,#REF!,""))</f>
        <v>#REF!</v>
      </c>
      <c r="E118" s="29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 spans="1:22" s="30" customFormat="1" ht="16.8" hidden="1">
      <c r="A119" s="28" t="e">
        <f>IF(#REF!="","",IF(#REF!='Phieu YC'!$F$6,#REF!,""))</f>
        <v>#REF!</v>
      </c>
      <c r="B119" s="27" t="e">
        <f>IF(#REF!="","",IF(#REF!='Phieu YC'!$F$6,#REF!,""))</f>
        <v>#REF!</v>
      </c>
      <c r="C119" s="28" t="e">
        <f>IF(#REF!="","",IF(#REF!='Phieu YC'!$F$6,#REF!,""))</f>
        <v>#REF!</v>
      </c>
      <c r="D119" s="29" t="e">
        <f>IF(#REF!="","",IF(#REF!='Phieu YC'!$F$6,#REF!,""))</f>
        <v>#REF!</v>
      </c>
      <c r="E119" s="29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 spans="1:22" s="30" customFormat="1" ht="16.8" hidden="1">
      <c r="A120" s="28" t="e">
        <f>IF(#REF!="","",IF(#REF!='Phieu YC'!$F$6,#REF!,""))</f>
        <v>#REF!</v>
      </c>
      <c r="B120" s="27" t="e">
        <f>IF(#REF!="","",IF(#REF!='Phieu YC'!$F$6,#REF!,""))</f>
        <v>#REF!</v>
      </c>
      <c r="C120" s="28" t="e">
        <f>IF(#REF!="","",IF(#REF!='Phieu YC'!$F$6,#REF!,""))</f>
        <v>#REF!</v>
      </c>
      <c r="D120" s="29" t="e">
        <f>IF(#REF!="","",IF(#REF!='Phieu YC'!$F$6,#REF!,""))</f>
        <v>#REF!</v>
      </c>
      <c r="E120" s="29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spans="1:22" s="30" customFormat="1" ht="16.8" hidden="1">
      <c r="A121" s="28" t="e">
        <f>IF(#REF!="","",IF(#REF!='Phieu YC'!$F$6,#REF!,""))</f>
        <v>#REF!</v>
      </c>
      <c r="B121" s="27" t="e">
        <f>IF(#REF!="","",IF(#REF!='Phieu YC'!$F$6,#REF!,""))</f>
        <v>#REF!</v>
      </c>
      <c r="C121" s="28" t="e">
        <f>IF(#REF!="","",IF(#REF!='Phieu YC'!$F$6,#REF!,""))</f>
        <v>#REF!</v>
      </c>
      <c r="D121" s="29" t="e">
        <f>IF(#REF!="","",IF(#REF!='Phieu YC'!$F$6,#REF!,""))</f>
        <v>#REF!</v>
      </c>
      <c r="E121" s="29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spans="1:22" s="30" customFormat="1" ht="16.8" hidden="1">
      <c r="A122" s="28" t="e">
        <f>IF(#REF!="","",IF(#REF!='Phieu YC'!$F$6,#REF!,""))</f>
        <v>#REF!</v>
      </c>
      <c r="B122" s="27" t="e">
        <f>IF(#REF!="","",IF(#REF!='Phieu YC'!$F$6,#REF!,""))</f>
        <v>#REF!</v>
      </c>
      <c r="C122" s="28" t="e">
        <f>IF(#REF!="","",IF(#REF!='Phieu YC'!$F$6,#REF!,""))</f>
        <v>#REF!</v>
      </c>
      <c r="D122" s="29" t="e">
        <f>IF(#REF!="","",IF(#REF!='Phieu YC'!$F$6,#REF!,""))</f>
        <v>#REF!</v>
      </c>
      <c r="E122" s="29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 spans="1:22" s="30" customFormat="1" ht="16.8" hidden="1">
      <c r="A123" s="28" t="e">
        <f>IF(#REF!="","",IF(#REF!='Phieu YC'!$F$6,#REF!,""))</f>
        <v>#REF!</v>
      </c>
      <c r="B123" s="27" t="e">
        <f>IF(#REF!="","",IF(#REF!='Phieu YC'!$F$6,#REF!,""))</f>
        <v>#REF!</v>
      </c>
      <c r="C123" s="28" t="e">
        <f>IF(#REF!="","",IF(#REF!='Phieu YC'!$F$6,#REF!,""))</f>
        <v>#REF!</v>
      </c>
      <c r="D123" s="29" t="e">
        <f>IF(#REF!="","",IF(#REF!='Phieu YC'!$F$6,#REF!,""))</f>
        <v>#REF!</v>
      </c>
      <c r="E123" s="29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 spans="1:22" s="30" customFormat="1" ht="16.8" hidden="1">
      <c r="A124" s="28" t="e">
        <f>IF(#REF!="","",IF(#REF!='Phieu YC'!$F$6,#REF!,""))</f>
        <v>#REF!</v>
      </c>
      <c r="B124" s="27" t="e">
        <f>IF(#REF!="","",IF(#REF!='Phieu YC'!$F$6,#REF!,""))</f>
        <v>#REF!</v>
      </c>
      <c r="C124" s="28" t="e">
        <f>IF(#REF!="","",IF(#REF!='Phieu YC'!$F$6,#REF!,""))</f>
        <v>#REF!</v>
      </c>
      <c r="D124" s="29" t="e">
        <f>IF(#REF!="","",IF(#REF!='Phieu YC'!$F$6,#REF!,""))</f>
        <v>#REF!</v>
      </c>
      <c r="E124" s="29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 spans="1:22" s="30" customFormat="1" ht="16.8" hidden="1">
      <c r="A125" s="28" t="e">
        <f>IF(#REF!="","",IF(#REF!='Phieu YC'!$F$6,#REF!,""))</f>
        <v>#REF!</v>
      </c>
      <c r="B125" s="27" t="e">
        <f>IF(#REF!="","",IF(#REF!='Phieu YC'!$F$6,#REF!,""))</f>
        <v>#REF!</v>
      </c>
      <c r="C125" s="28" t="e">
        <f>IF(#REF!="","",IF(#REF!='Phieu YC'!$F$6,#REF!,""))</f>
        <v>#REF!</v>
      </c>
      <c r="D125" s="29" t="e">
        <f>IF(#REF!="","",IF(#REF!='Phieu YC'!$F$6,#REF!,""))</f>
        <v>#REF!</v>
      </c>
      <c r="E125" s="29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 spans="1:22" s="30" customFormat="1" ht="16.8" hidden="1">
      <c r="A126" s="28" t="e">
        <f>IF(#REF!="","",IF(#REF!='Phieu YC'!$F$6,#REF!,""))</f>
        <v>#REF!</v>
      </c>
      <c r="B126" s="27" t="e">
        <f>IF(#REF!="","",IF(#REF!='Phieu YC'!$F$6,#REF!,""))</f>
        <v>#REF!</v>
      </c>
      <c r="C126" s="28" t="e">
        <f>IF(#REF!="","",IF(#REF!='Phieu YC'!$F$6,#REF!,""))</f>
        <v>#REF!</v>
      </c>
      <c r="D126" s="29" t="e">
        <f>IF(#REF!="","",IF(#REF!='Phieu YC'!$F$6,#REF!,""))</f>
        <v>#REF!</v>
      </c>
      <c r="E126" s="29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 spans="1:22" s="30" customFormat="1" ht="16.8" hidden="1">
      <c r="A127" s="28" t="e">
        <f>IF(#REF!="","",IF(#REF!='Phieu YC'!$F$6,#REF!,""))</f>
        <v>#REF!</v>
      </c>
      <c r="B127" s="27" t="e">
        <f>IF(#REF!="","",IF(#REF!='Phieu YC'!$F$6,#REF!,""))</f>
        <v>#REF!</v>
      </c>
      <c r="C127" s="28" t="e">
        <f>IF(#REF!="","",IF(#REF!='Phieu YC'!$F$6,#REF!,""))</f>
        <v>#REF!</v>
      </c>
      <c r="D127" s="29" t="e">
        <f>IF(#REF!="","",IF(#REF!='Phieu YC'!$F$6,#REF!,""))</f>
        <v>#REF!</v>
      </c>
      <c r="E127" s="29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 spans="1:22" s="30" customFormat="1" ht="16.8" hidden="1">
      <c r="A128" s="28" t="e">
        <f>IF(#REF!="","",IF(#REF!='Phieu YC'!$F$6,#REF!,""))</f>
        <v>#REF!</v>
      </c>
      <c r="B128" s="27" t="e">
        <f>IF(#REF!="","",IF(#REF!='Phieu YC'!$F$6,#REF!,""))</f>
        <v>#REF!</v>
      </c>
      <c r="C128" s="28" t="e">
        <f>IF(#REF!="","",IF(#REF!='Phieu YC'!$F$6,#REF!,""))</f>
        <v>#REF!</v>
      </c>
      <c r="D128" s="29" t="e">
        <f>IF(#REF!="","",IF(#REF!='Phieu YC'!$F$6,#REF!,""))</f>
        <v>#REF!</v>
      </c>
      <c r="E128" s="29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spans="1:22" s="30" customFormat="1" ht="16.8" hidden="1">
      <c r="A129" s="28" t="e">
        <f>IF(#REF!="","",IF(#REF!='Phieu YC'!$F$6,#REF!,""))</f>
        <v>#REF!</v>
      </c>
      <c r="B129" s="27" t="e">
        <f>IF(#REF!="","",IF(#REF!='Phieu YC'!$F$6,#REF!,""))</f>
        <v>#REF!</v>
      </c>
      <c r="C129" s="28" t="e">
        <f>IF(#REF!="","",IF(#REF!='Phieu YC'!$F$6,#REF!,""))</f>
        <v>#REF!</v>
      </c>
      <c r="D129" s="29" t="e">
        <f>IF(#REF!="","",IF(#REF!='Phieu YC'!$F$6,#REF!,""))</f>
        <v>#REF!</v>
      </c>
      <c r="E129" s="29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 spans="1:22" s="30" customFormat="1" ht="16.8" hidden="1">
      <c r="A130" s="28" t="e">
        <f>IF(#REF!="","",IF(#REF!='Phieu YC'!$F$6,#REF!,""))</f>
        <v>#REF!</v>
      </c>
      <c r="B130" s="27" t="e">
        <f>IF(#REF!="","",IF(#REF!='Phieu YC'!$F$6,#REF!,""))</f>
        <v>#REF!</v>
      </c>
      <c r="C130" s="28" t="e">
        <f>IF(#REF!="","",IF(#REF!='Phieu YC'!$F$6,#REF!,""))</f>
        <v>#REF!</v>
      </c>
      <c r="D130" s="29" t="e">
        <f>IF(#REF!="","",IF(#REF!='Phieu YC'!$F$6,#REF!,""))</f>
        <v>#REF!</v>
      </c>
      <c r="E130" s="29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 spans="1:22" s="30" customFormat="1" ht="16.8" hidden="1">
      <c r="A131" s="28" t="e">
        <f>IF(#REF!="","",IF(#REF!='Phieu YC'!$F$6,#REF!,""))</f>
        <v>#REF!</v>
      </c>
      <c r="B131" s="27" t="e">
        <f>IF(#REF!="","",IF(#REF!='Phieu YC'!$F$6,#REF!,""))</f>
        <v>#REF!</v>
      </c>
      <c r="C131" s="28" t="e">
        <f>IF(#REF!="","",IF(#REF!='Phieu YC'!$F$6,#REF!,""))</f>
        <v>#REF!</v>
      </c>
      <c r="D131" s="29" t="e">
        <f>IF(#REF!="","",IF(#REF!='Phieu YC'!$F$6,#REF!,""))</f>
        <v>#REF!</v>
      </c>
      <c r="E131" s="29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 spans="1:22" s="30" customFormat="1" ht="16.8" hidden="1">
      <c r="A132" s="28" t="e">
        <f>IF(#REF!="","",IF(#REF!='Phieu YC'!$F$6,#REF!,""))</f>
        <v>#REF!</v>
      </c>
      <c r="B132" s="27" t="e">
        <f>IF(#REF!="","",IF(#REF!='Phieu YC'!$F$6,#REF!,""))</f>
        <v>#REF!</v>
      </c>
      <c r="C132" s="28" t="e">
        <f>IF(#REF!="","",IF(#REF!='Phieu YC'!$F$6,#REF!,""))</f>
        <v>#REF!</v>
      </c>
      <c r="D132" s="29" t="e">
        <f>IF(#REF!="","",IF(#REF!='Phieu YC'!$F$6,#REF!,""))</f>
        <v>#REF!</v>
      </c>
      <c r="E132" s="29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 spans="1:22" s="30" customFormat="1" ht="16.8" hidden="1">
      <c r="A133" s="28" t="e">
        <f>IF(#REF!="","",IF(#REF!='Phieu YC'!$F$6,#REF!,""))</f>
        <v>#REF!</v>
      </c>
      <c r="B133" s="27" t="e">
        <f>IF(#REF!="","",IF(#REF!='Phieu YC'!$F$6,#REF!,""))</f>
        <v>#REF!</v>
      </c>
      <c r="C133" s="28" t="e">
        <f>IF(#REF!="","",IF(#REF!='Phieu YC'!$F$6,#REF!,""))</f>
        <v>#REF!</v>
      </c>
      <c r="D133" s="29" t="e">
        <f>IF(#REF!="","",IF(#REF!='Phieu YC'!$F$6,#REF!,""))</f>
        <v>#REF!</v>
      </c>
      <c r="E133" s="29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spans="1:22" s="30" customFormat="1" ht="16.8" hidden="1">
      <c r="A134" s="28" t="e">
        <f>IF(#REF!="","",IF(#REF!='Phieu YC'!$F$6,#REF!,""))</f>
        <v>#REF!</v>
      </c>
      <c r="B134" s="27" t="e">
        <f>IF(#REF!="","",IF(#REF!='Phieu YC'!$F$6,#REF!,""))</f>
        <v>#REF!</v>
      </c>
      <c r="C134" s="28" t="e">
        <f>IF(#REF!="","",IF(#REF!='Phieu YC'!$F$6,#REF!,""))</f>
        <v>#REF!</v>
      </c>
      <c r="D134" s="29" t="e">
        <f>IF(#REF!="","",IF(#REF!='Phieu YC'!$F$6,#REF!,""))</f>
        <v>#REF!</v>
      </c>
      <c r="E134" s="29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 spans="1:22" s="30" customFormat="1" ht="16.8" hidden="1">
      <c r="A135" s="28" t="e">
        <f>IF(#REF!="","",IF(#REF!='Phieu YC'!$F$6,#REF!,""))</f>
        <v>#REF!</v>
      </c>
      <c r="B135" s="27" t="e">
        <f>IF(#REF!="","",IF(#REF!='Phieu YC'!$F$6,#REF!,""))</f>
        <v>#REF!</v>
      </c>
      <c r="C135" s="28" t="e">
        <f>IF(#REF!="","",IF(#REF!='Phieu YC'!$F$6,#REF!,""))</f>
        <v>#REF!</v>
      </c>
      <c r="D135" s="29" t="e">
        <f>IF(#REF!="","",IF(#REF!='Phieu YC'!$F$6,#REF!,""))</f>
        <v>#REF!</v>
      </c>
      <c r="E135" s="29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 spans="1:22" s="30" customFormat="1" ht="16.8" hidden="1">
      <c r="A136" s="28" t="e">
        <f>IF(#REF!="","",IF(#REF!='Phieu YC'!$F$6,#REF!,""))</f>
        <v>#REF!</v>
      </c>
      <c r="B136" s="27" t="e">
        <f>IF(#REF!="","",IF(#REF!='Phieu YC'!$F$6,#REF!,""))</f>
        <v>#REF!</v>
      </c>
      <c r="C136" s="28" t="e">
        <f>IF(#REF!="","",IF(#REF!='Phieu YC'!$F$6,#REF!,""))</f>
        <v>#REF!</v>
      </c>
      <c r="D136" s="29" t="e">
        <f>IF(#REF!="","",IF(#REF!='Phieu YC'!$F$6,#REF!,""))</f>
        <v>#REF!</v>
      </c>
      <c r="E136" s="29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 spans="1:22" s="30" customFormat="1" ht="16.8" hidden="1">
      <c r="A137" s="28" t="e">
        <f>IF(#REF!="","",IF(#REF!='Phieu YC'!$F$6,#REF!,""))</f>
        <v>#REF!</v>
      </c>
      <c r="B137" s="27" t="e">
        <f>IF(#REF!="","",IF(#REF!='Phieu YC'!$F$6,#REF!,""))</f>
        <v>#REF!</v>
      </c>
      <c r="C137" s="28" t="e">
        <f>IF(#REF!="","",IF(#REF!='Phieu YC'!$F$6,#REF!,""))</f>
        <v>#REF!</v>
      </c>
      <c r="D137" s="29" t="e">
        <f>IF(#REF!="","",IF(#REF!='Phieu YC'!$F$6,#REF!,""))</f>
        <v>#REF!</v>
      </c>
      <c r="E137" s="29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 spans="1:22" s="30" customFormat="1" ht="16.8" hidden="1">
      <c r="A138" s="28" t="e">
        <f>IF(#REF!="","",IF(#REF!='Phieu YC'!$F$6,#REF!,""))</f>
        <v>#REF!</v>
      </c>
      <c r="B138" s="27" t="e">
        <f>IF(#REF!="","",IF(#REF!='Phieu YC'!$F$6,#REF!,""))</f>
        <v>#REF!</v>
      </c>
      <c r="C138" s="28" t="e">
        <f>IF(#REF!="","",IF(#REF!='Phieu YC'!$F$6,#REF!,""))</f>
        <v>#REF!</v>
      </c>
      <c r="D138" s="29" t="e">
        <f>IF(#REF!="","",IF(#REF!='Phieu YC'!$F$6,#REF!,""))</f>
        <v>#REF!</v>
      </c>
      <c r="E138" s="29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 spans="1:22" s="30" customFormat="1" ht="16.8" hidden="1">
      <c r="A139" s="28" t="e">
        <f>IF(#REF!="","",IF(#REF!='Phieu YC'!$F$6,#REF!,""))</f>
        <v>#REF!</v>
      </c>
      <c r="B139" s="27" t="e">
        <f>IF(#REF!="","",IF(#REF!='Phieu YC'!$F$6,#REF!,""))</f>
        <v>#REF!</v>
      </c>
      <c r="C139" s="28" t="e">
        <f>IF(#REF!="","",IF(#REF!='Phieu YC'!$F$6,#REF!,""))</f>
        <v>#REF!</v>
      </c>
      <c r="D139" s="29" t="e">
        <f>IF(#REF!="","",IF(#REF!='Phieu YC'!$F$6,#REF!,""))</f>
        <v>#REF!</v>
      </c>
      <c r="E139" s="29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 spans="1:22" s="30" customFormat="1" ht="16.8" hidden="1">
      <c r="A140" s="28" t="e">
        <f>IF(#REF!="","",IF(#REF!='Phieu YC'!$F$6,#REF!,""))</f>
        <v>#REF!</v>
      </c>
      <c r="B140" s="27" t="e">
        <f>IF(#REF!="","",IF(#REF!='Phieu YC'!$F$6,#REF!,""))</f>
        <v>#REF!</v>
      </c>
      <c r="C140" s="28" t="e">
        <f>IF(#REF!="","",IF(#REF!='Phieu YC'!$F$6,#REF!,""))</f>
        <v>#REF!</v>
      </c>
      <c r="D140" s="29" t="e">
        <f>IF(#REF!="","",IF(#REF!='Phieu YC'!$F$6,#REF!,""))</f>
        <v>#REF!</v>
      </c>
      <c r="E140" s="29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 spans="1:22" s="30" customFormat="1" ht="16.8" hidden="1">
      <c r="A141" s="28" t="e">
        <f>IF(#REF!="","",IF(#REF!='Phieu YC'!$F$6,#REF!,""))</f>
        <v>#REF!</v>
      </c>
      <c r="B141" s="27" t="e">
        <f>IF(#REF!="","",IF(#REF!='Phieu YC'!$F$6,#REF!,""))</f>
        <v>#REF!</v>
      </c>
      <c r="C141" s="28" t="e">
        <f>IF(#REF!="","",IF(#REF!='Phieu YC'!$F$6,#REF!,""))</f>
        <v>#REF!</v>
      </c>
      <c r="D141" s="29" t="e">
        <f>IF(#REF!="","",IF(#REF!='Phieu YC'!$F$6,#REF!,""))</f>
        <v>#REF!</v>
      </c>
      <c r="E141" s="29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 spans="1:22" s="30" customFormat="1" ht="16.8" hidden="1">
      <c r="A142" s="28" t="e">
        <f>IF(#REF!="","",IF(#REF!='Phieu YC'!$F$6,#REF!,""))</f>
        <v>#REF!</v>
      </c>
      <c r="B142" s="27" t="e">
        <f>IF(#REF!="","",IF(#REF!='Phieu YC'!$F$6,#REF!,""))</f>
        <v>#REF!</v>
      </c>
      <c r="C142" s="28" t="e">
        <f>IF(#REF!="","",IF(#REF!='Phieu YC'!$F$6,#REF!,""))</f>
        <v>#REF!</v>
      </c>
      <c r="D142" s="29" t="e">
        <f>IF(#REF!="","",IF(#REF!='Phieu YC'!$F$6,#REF!,""))</f>
        <v>#REF!</v>
      </c>
      <c r="E142" s="29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 spans="1:22" s="30" customFormat="1" ht="16.8" hidden="1">
      <c r="A143" s="28" t="e">
        <f>IF(#REF!="","",IF(#REF!='Phieu YC'!$F$6,#REF!,""))</f>
        <v>#REF!</v>
      </c>
      <c r="B143" s="27" t="e">
        <f>IF(#REF!="","",IF(#REF!='Phieu YC'!$F$6,#REF!,""))</f>
        <v>#REF!</v>
      </c>
      <c r="C143" s="28" t="e">
        <f>IF(#REF!="","",IF(#REF!='Phieu YC'!$F$6,#REF!,""))</f>
        <v>#REF!</v>
      </c>
      <c r="D143" s="29" t="e">
        <f>IF(#REF!="","",IF(#REF!='Phieu YC'!$F$6,#REF!,""))</f>
        <v>#REF!</v>
      </c>
      <c r="E143" s="29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 spans="1:22" s="30" customFormat="1" ht="16.8" hidden="1">
      <c r="A144" s="28" t="e">
        <f>IF(#REF!="","",IF(#REF!='Phieu YC'!$F$6,#REF!,""))</f>
        <v>#REF!</v>
      </c>
      <c r="B144" s="27" t="e">
        <f>IF(#REF!="","",IF(#REF!='Phieu YC'!$F$6,#REF!,""))</f>
        <v>#REF!</v>
      </c>
      <c r="C144" s="28" t="e">
        <f>IF(#REF!="","",IF(#REF!='Phieu YC'!$F$6,#REF!,""))</f>
        <v>#REF!</v>
      </c>
      <c r="D144" s="29" t="e">
        <f>IF(#REF!="","",IF(#REF!='Phieu YC'!$F$6,#REF!,""))</f>
        <v>#REF!</v>
      </c>
      <c r="E144" s="29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 spans="1:22" s="30" customFormat="1" ht="16.8" hidden="1">
      <c r="A145" s="28" t="e">
        <f>IF(#REF!="","",IF(#REF!='Phieu YC'!$F$6,#REF!,""))</f>
        <v>#REF!</v>
      </c>
      <c r="B145" s="27" t="e">
        <f>IF(#REF!="","",IF(#REF!='Phieu YC'!$F$6,#REF!,""))</f>
        <v>#REF!</v>
      </c>
      <c r="C145" s="28" t="e">
        <f>IF(#REF!="","",IF(#REF!='Phieu YC'!$F$6,#REF!,""))</f>
        <v>#REF!</v>
      </c>
      <c r="D145" s="29" t="e">
        <f>IF(#REF!="","",IF(#REF!='Phieu YC'!$F$6,#REF!,""))</f>
        <v>#REF!</v>
      </c>
      <c r="E145" s="29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 spans="1:22" s="30" customFormat="1" ht="16.8" hidden="1">
      <c r="A146" s="28" t="e">
        <f>IF(#REF!="","",IF(#REF!='Phieu YC'!$F$6,#REF!,""))</f>
        <v>#REF!</v>
      </c>
      <c r="B146" s="27" t="e">
        <f>IF(#REF!="","",IF(#REF!='Phieu YC'!$F$6,#REF!,""))</f>
        <v>#REF!</v>
      </c>
      <c r="C146" s="28" t="e">
        <f>IF(#REF!="","",IF(#REF!='Phieu YC'!$F$6,#REF!,""))</f>
        <v>#REF!</v>
      </c>
      <c r="D146" s="29" t="e">
        <f>IF(#REF!="","",IF(#REF!='Phieu YC'!$F$6,#REF!,""))</f>
        <v>#REF!</v>
      </c>
      <c r="E146" s="29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 spans="1:22" s="30" customFormat="1" ht="16.8" hidden="1">
      <c r="A147" s="28" t="e">
        <f>IF(#REF!="","",IF(#REF!='Phieu YC'!$F$6,#REF!,""))</f>
        <v>#REF!</v>
      </c>
      <c r="B147" s="27" t="e">
        <f>IF(#REF!="","",IF(#REF!='Phieu YC'!$F$6,#REF!,""))</f>
        <v>#REF!</v>
      </c>
      <c r="C147" s="28" t="e">
        <f>IF(#REF!="","",IF(#REF!='Phieu YC'!$F$6,#REF!,""))</f>
        <v>#REF!</v>
      </c>
      <c r="D147" s="29" t="e">
        <f>IF(#REF!="","",IF(#REF!='Phieu YC'!$F$6,#REF!,""))</f>
        <v>#REF!</v>
      </c>
      <c r="E147" s="29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 spans="1:22" s="30" customFormat="1" ht="16.8" hidden="1">
      <c r="A148" s="28" t="e">
        <f>IF(#REF!="","",IF(#REF!='Phieu YC'!$F$6,#REF!,""))</f>
        <v>#REF!</v>
      </c>
      <c r="B148" s="27" t="e">
        <f>IF(#REF!="","",IF(#REF!='Phieu YC'!$F$6,#REF!,""))</f>
        <v>#REF!</v>
      </c>
      <c r="C148" s="28" t="e">
        <f>IF(#REF!="","",IF(#REF!='Phieu YC'!$F$6,#REF!,""))</f>
        <v>#REF!</v>
      </c>
      <c r="D148" s="29" t="e">
        <f>IF(#REF!="","",IF(#REF!='Phieu YC'!$F$6,#REF!,""))</f>
        <v>#REF!</v>
      </c>
      <c r="E148" s="29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 spans="1:22" s="30" customFormat="1" ht="16.8" hidden="1">
      <c r="A149" s="28" t="e">
        <f>IF(#REF!="","",IF(#REF!='Phieu YC'!$F$6,#REF!,""))</f>
        <v>#REF!</v>
      </c>
      <c r="B149" s="27" t="e">
        <f>IF(#REF!="","",IF(#REF!='Phieu YC'!$F$6,#REF!,""))</f>
        <v>#REF!</v>
      </c>
      <c r="C149" s="28" t="e">
        <f>IF(#REF!="","",IF(#REF!='Phieu YC'!$F$6,#REF!,""))</f>
        <v>#REF!</v>
      </c>
      <c r="D149" s="29" t="e">
        <f>IF(#REF!="","",IF(#REF!='Phieu YC'!$F$6,#REF!,""))</f>
        <v>#REF!</v>
      </c>
      <c r="E149" s="29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 spans="1:22" s="30" customFormat="1" ht="16.8" hidden="1">
      <c r="A150" s="28" t="e">
        <f>IF(#REF!="","",IF(#REF!='Phieu YC'!$F$6,#REF!,""))</f>
        <v>#REF!</v>
      </c>
      <c r="B150" s="27" t="e">
        <f>IF(#REF!="","",IF(#REF!='Phieu YC'!$F$6,#REF!,""))</f>
        <v>#REF!</v>
      </c>
      <c r="C150" s="28" t="e">
        <f>IF(#REF!="","",IF(#REF!='Phieu YC'!$F$6,#REF!,""))</f>
        <v>#REF!</v>
      </c>
      <c r="D150" s="29" t="e">
        <f>IF(#REF!="","",IF(#REF!='Phieu YC'!$F$6,#REF!,""))</f>
        <v>#REF!</v>
      </c>
      <c r="E150" s="29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 spans="1:22" s="30" customFormat="1" ht="16.8" hidden="1">
      <c r="A151" s="28" t="e">
        <f>IF(#REF!="","",IF(#REF!='Phieu YC'!$F$6,#REF!,""))</f>
        <v>#REF!</v>
      </c>
      <c r="B151" s="27" t="e">
        <f>IF(#REF!="","",IF(#REF!='Phieu YC'!$F$6,#REF!,""))</f>
        <v>#REF!</v>
      </c>
      <c r="C151" s="28" t="e">
        <f>IF(#REF!="","",IF(#REF!='Phieu YC'!$F$6,#REF!,""))</f>
        <v>#REF!</v>
      </c>
      <c r="D151" s="29" t="e">
        <f>IF(#REF!="","",IF(#REF!='Phieu YC'!$F$6,#REF!,""))</f>
        <v>#REF!</v>
      </c>
      <c r="E151" s="29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 spans="1:22" s="30" customFormat="1" ht="16.8" hidden="1">
      <c r="A152" s="28" t="e">
        <f>IF(#REF!="","",IF(#REF!='Phieu YC'!$F$6,#REF!,""))</f>
        <v>#REF!</v>
      </c>
      <c r="B152" s="27" t="e">
        <f>IF(#REF!="","",IF(#REF!='Phieu YC'!$F$6,#REF!,""))</f>
        <v>#REF!</v>
      </c>
      <c r="C152" s="28" t="e">
        <f>IF(#REF!="","",IF(#REF!='Phieu YC'!$F$6,#REF!,""))</f>
        <v>#REF!</v>
      </c>
      <c r="D152" s="29" t="e">
        <f>IF(#REF!="","",IF(#REF!='Phieu YC'!$F$6,#REF!,""))</f>
        <v>#REF!</v>
      </c>
      <c r="E152" s="29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 spans="1:22" s="30" customFormat="1" ht="16.8" hidden="1">
      <c r="A153" s="28" t="e">
        <f>IF(#REF!="","",IF(#REF!='Phieu YC'!$F$6,#REF!,""))</f>
        <v>#REF!</v>
      </c>
      <c r="B153" s="27" t="e">
        <f>IF(#REF!="","",IF(#REF!='Phieu YC'!$F$6,#REF!,""))</f>
        <v>#REF!</v>
      </c>
      <c r="C153" s="28" t="e">
        <f>IF(#REF!="","",IF(#REF!='Phieu YC'!$F$6,#REF!,""))</f>
        <v>#REF!</v>
      </c>
      <c r="D153" s="29" t="e">
        <f>IF(#REF!="","",IF(#REF!='Phieu YC'!$F$6,#REF!,""))</f>
        <v>#REF!</v>
      </c>
      <c r="E153" s="29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 spans="1:22" s="30" customFormat="1" ht="16.8" hidden="1">
      <c r="A154" s="28" t="e">
        <f>IF(#REF!="","",IF(#REF!='Phieu YC'!$F$6,#REF!,""))</f>
        <v>#REF!</v>
      </c>
      <c r="B154" s="27" t="e">
        <f>IF(#REF!="","",IF(#REF!='Phieu YC'!$F$6,#REF!,""))</f>
        <v>#REF!</v>
      </c>
      <c r="C154" s="28" t="e">
        <f>IF(#REF!="","",IF(#REF!='Phieu YC'!$F$6,#REF!,""))</f>
        <v>#REF!</v>
      </c>
      <c r="D154" s="29" t="e">
        <f>IF(#REF!="","",IF(#REF!='Phieu YC'!$F$6,#REF!,""))</f>
        <v>#REF!</v>
      </c>
      <c r="E154" s="29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 spans="1:22" s="30" customFormat="1" ht="16.8" hidden="1">
      <c r="A155" s="28" t="e">
        <f>IF(#REF!="","",IF(#REF!='Phieu YC'!$F$6,#REF!,""))</f>
        <v>#REF!</v>
      </c>
      <c r="B155" s="27" t="e">
        <f>IF(#REF!="","",IF(#REF!='Phieu YC'!$F$6,#REF!,""))</f>
        <v>#REF!</v>
      </c>
      <c r="C155" s="28" t="e">
        <f>IF(#REF!="","",IF(#REF!='Phieu YC'!$F$6,#REF!,""))</f>
        <v>#REF!</v>
      </c>
      <c r="D155" s="29" t="e">
        <f>IF(#REF!="","",IF(#REF!='Phieu YC'!$F$6,#REF!,""))</f>
        <v>#REF!</v>
      </c>
      <c r="E155" s="29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 spans="1:22" s="30" customFormat="1" ht="16.8" hidden="1">
      <c r="A156" s="28" t="e">
        <f>IF(#REF!="","",IF(#REF!='Phieu YC'!$F$6,#REF!,""))</f>
        <v>#REF!</v>
      </c>
      <c r="B156" s="27" t="e">
        <f>IF(#REF!="","",IF(#REF!='Phieu YC'!$F$6,#REF!,""))</f>
        <v>#REF!</v>
      </c>
      <c r="C156" s="28" t="e">
        <f>IF(#REF!="","",IF(#REF!='Phieu YC'!$F$6,#REF!,""))</f>
        <v>#REF!</v>
      </c>
      <c r="D156" s="29" t="e">
        <f>IF(#REF!="","",IF(#REF!='Phieu YC'!$F$6,#REF!,""))</f>
        <v>#REF!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 spans="1:22" s="30" customFormat="1" ht="16.8" hidden="1">
      <c r="A157" s="28" t="e">
        <f>IF(#REF!="","",IF(#REF!='Phieu YC'!$F$6,#REF!,""))</f>
        <v>#REF!</v>
      </c>
      <c r="B157" s="27" t="e">
        <f>IF(#REF!="","",IF(#REF!='Phieu YC'!$F$6,#REF!,""))</f>
        <v>#REF!</v>
      </c>
      <c r="C157" s="28" t="e">
        <f>IF(#REF!="","",IF(#REF!='Phieu YC'!$F$6,#REF!,""))</f>
        <v>#REF!</v>
      </c>
      <c r="D157" s="29" t="e">
        <f>IF(#REF!="","",IF(#REF!='Phieu YC'!$F$6,#REF!,""))</f>
        <v>#REF!</v>
      </c>
      <c r="E157" s="29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 spans="1:22" s="30" customFormat="1" ht="16.8" hidden="1">
      <c r="A158" s="28" t="e">
        <f>IF(#REF!="","",IF(#REF!='Phieu YC'!$F$6,#REF!,""))</f>
        <v>#REF!</v>
      </c>
      <c r="B158" s="27" t="e">
        <f>IF(#REF!="","",IF(#REF!='Phieu YC'!$F$6,#REF!,""))</f>
        <v>#REF!</v>
      </c>
      <c r="C158" s="28" t="e">
        <f>IF(#REF!="","",IF(#REF!='Phieu YC'!$F$6,#REF!,""))</f>
        <v>#REF!</v>
      </c>
      <c r="D158" s="29" t="e">
        <f>IF(#REF!="","",IF(#REF!='Phieu YC'!$F$6,#REF!,""))</f>
        <v>#REF!</v>
      </c>
      <c r="E158" s="29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 spans="1:22" s="30" customFormat="1" ht="16.8" hidden="1">
      <c r="A159" s="28" t="e">
        <f>IF(#REF!="","",IF(#REF!='Phieu YC'!$F$6,#REF!,""))</f>
        <v>#REF!</v>
      </c>
      <c r="B159" s="27" t="e">
        <f>IF(#REF!="","",IF(#REF!='Phieu YC'!$F$6,#REF!,""))</f>
        <v>#REF!</v>
      </c>
      <c r="C159" s="28" t="e">
        <f>IF(#REF!="","",IF(#REF!='Phieu YC'!$F$6,#REF!,""))</f>
        <v>#REF!</v>
      </c>
      <c r="D159" s="29" t="e">
        <f>IF(#REF!="","",IF(#REF!='Phieu YC'!$F$6,#REF!,""))</f>
        <v>#REF!</v>
      </c>
      <c r="E159" s="29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 spans="1:22" s="30" customFormat="1" ht="16.8" hidden="1">
      <c r="A160" s="28" t="e">
        <f>IF(#REF!="","",IF(#REF!='Phieu YC'!$F$6,#REF!,""))</f>
        <v>#REF!</v>
      </c>
      <c r="B160" s="27" t="e">
        <f>IF(#REF!="","",IF(#REF!='Phieu YC'!$F$6,#REF!,""))</f>
        <v>#REF!</v>
      </c>
      <c r="C160" s="28" t="e">
        <f>IF(#REF!="","",IF(#REF!='Phieu YC'!$F$6,#REF!,""))</f>
        <v>#REF!</v>
      </c>
      <c r="D160" s="29" t="e">
        <f>IF(#REF!="","",IF(#REF!='Phieu YC'!$F$6,#REF!,""))</f>
        <v>#REF!</v>
      </c>
      <c r="E160" s="29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spans="1:22" s="30" customFormat="1" ht="16.8" hidden="1">
      <c r="A161" s="28" t="e">
        <f>IF(#REF!="","",IF(#REF!='Phieu YC'!$F$6,#REF!,""))</f>
        <v>#REF!</v>
      </c>
      <c r="B161" s="27" t="e">
        <f>IF(#REF!="","",IF(#REF!='Phieu YC'!$F$6,#REF!,""))</f>
        <v>#REF!</v>
      </c>
      <c r="C161" s="28" t="e">
        <f>IF(#REF!="","",IF(#REF!='Phieu YC'!$F$6,#REF!,""))</f>
        <v>#REF!</v>
      </c>
      <c r="D161" s="29" t="e">
        <f>IF(#REF!="","",IF(#REF!='Phieu YC'!$F$6,#REF!,""))</f>
        <v>#REF!</v>
      </c>
      <c r="E161" s="29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spans="1:22" s="30" customFormat="1" ht="16.8" hidden="1">
      <c r="A162" s="28" t="e">
        <f>IF(#REF!="","",IF(#REF!='Phieu YC'!$F$6,#REF!,""))</f>
        <v>#REF!</v>
      </c>
      <c r="B162" s="27" t="e">
        <f>IF(#REF!="","",IF(#REF!='Phieu YC'!$F$6,#REF!,""))</f>
        <v>#REF!</v>
      </c>
      <c r="C162" s="28" t="e">
        <f>IF(#REF!="","",IF(#REF!='Phieu YC'!$F$6,#REF!,""))</f>
        <v>#REF!</v>
      </c>
      <c r="D162" s="29" t="e">
        <f>IF(#REF!="","",IF(#REF!='Phieu YC'!$F$6,#REF!,""))</f>
        <v>#REF!</v>
      </c>
      <c r="E162" s="29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spans="1:22" s="30" customFormat="1" ht="16.8" hidden="1">
      <c r="A163" s="28" t="e">
        <f>IF(#REF!="","",IF(#REF!='Phieu YC'!$F$6,#REF!,""))</f>
        <v>#REF!</v>
      </c>
      <c r="B163" s="27" t="e">
        <f>IF(#REF!="","",IF(#REF!='Phieu YC'!$F$6,#REF!,""))</f>
        <v>#REF!</v>
      </c>
      <c r="C163" s="28" t="e">
        <f>IF(#REF!="","",IF(#REF!='Phieu YC'!$F$6,#REF!,""))</f>
        <v>#REF!</v>
      </c>
      <c r="D163" s="29" t="e">
        <f>IF(#REF!="","",IF(#REF!='Phieu YC'!$F$6,#REF!,""))</f>
        <v>#REF!</v>
      </c>
      <c r="E163" s="29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spans="1:22" s="30" customFormat="1" ht="16.8" hidden="1">
      <c r="A164" s="28" t="e">
        <f>IF(#REF!="","",IF(#REF!='Phieu YC'!$F$6,#REF!,""))</f>
        <v>#REF!</v>
      </c>
      <c r="B164" s="27" t="e">
        <f>IF(#REF!="","",IF(#REF!='Phieu YC'!$F$6,#REF!,""))</f>
        <v>#REF!</v>
      </c>
      <c r="C164" s="28" t="e">
        <f>IF(#REF!="","",IF(#REF!='Phieu YC'!$F$6,#REF!,""))</f>
        <v>#REF!</v>
      </c>
      <c r="D164" s="29" t="e">
        <f>IF(#REF!="","",IF(#REF!='Phieu YC'!$F$6,#REF!,""))</f>
        <v>#REF!</v>
      </c>
      <c r="E164" s="29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spans="1:22" s="30" customFormat="1" ht="16.8" hidden="1">
      <c r="A165" s="28" t="e">
        <f>IF(#REF!="","",IF(#REF!='Phieu YC'!$F$6,#REF!,""))</f>
        <v>#REF!</v>
      </c>
      <c r="B165" s="27" t="e">
        <f>IF(#REF!="","",IF(#REF!='Phieu YC'!$F$6,#REF!,""))</f>
        <v>#REF!</v>
      </c>
      <c r="C165" s="28" t="e">
        <f>IF(#REF!="","",IF(#REF!='Phieu YC'!$F$6,#REF!,""))</f>
        <v>#REF!</v>
      </c>
      <c r="D165" s="29" t="e">
        <f>IF(#REF!="","",IF(#REF!='Phieu YC'!$F$6,#REF!,""))</f>
        <v>#REF!</v>
      </c>
      <c r="E165" s="29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spans="1:22" s="30" customFormat="1" ht="16.8" hidden="1">
      <c r="A166" s="28" t="e">
        <f>IF(#REF!="","",IF(#REF!='Phieu YC'!$F$6,#REF!,""))</f>
        <v>#REF!</v>
      </c>
      <c r="B166" s="27" t="e">
        <f>IF(#REF!="","",IF(#REF!='Phieu YC'!$F$6,#REF!,""))</f>
        <v>#REF!</v>
      </c>
      <c r="C166" s="28" t="e">
        <f>IF(#REF!="","",IF(#REF!='Phieu YC'!$F$6,#REF!,""))</f>
        <v>#REF!</v>
      </c>
      <c r="D166" s="29" t="e">
        <f>IF(#REF!="","",IF(#REF!='Phieu YC'!$F$6,#REF!,""))</f>
        <v>#REF!</v>
      </c>
      <c r="E166" s="29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spans="1:22" s="30" customFormat="1" ht="16.8" hidden="1">
      <c r="A167" s="28" t="e">
        <f>IF(#REF!="","",IF(#REF!='Phieu YC'!$F$6,#REF!,""))</f>
        <v>#REF!</v>
      </c>
      <c r="B167" s="27" t="e">
        <f>IF(#REF!="","",IF(#REF!='Phieu YC'!$F$6,#REF!,""))</f>
        <v>#REF!</v>
      </c>
      <c r="C167" s="28" t="e">
        <f>IF(#REF!="","",IF(#REF!='Phieu YC'!$F$6,#REF!,""))</f>
        <v>#REF!</v>
      </c>
      <c r="D167" s="29" t="e">
        <f>IF(#REF!="","",IF(#REF!='Phieu YC'!$F$6,#REF!,""))</f>
        <v>#REF!</v>
      </c>
      <c r="E167" s="29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spans="1:22" s="30" customFormat="1" ht="16.8" hidden="1">
      <c r="A168" s="28" t="e">
        <f>IF(#REF!="","",IF(#REF!='Phieu YC'!$F$6,#REF!,""))</f>
        <v>#REF!</v>
      </c>
      <c r="B168" s="27" t="e">
        <f>IF(#REF!="","",IF(#REF!='Phieu YC'!$F$6,#REF!,""))</f>
        <v>#REF!</v>
      </c>
      <c r="C168" s="28" t="e">
        <f>IF(#REF!="","",IF(#REF!='Phieu YC'!$F$6,#REF!,""))</f>
        <v>#REF!</v>
      </c>
      <c r="D168" s="29" t="e">
        <f>IF(#REF!="","",IF(#REF!='Phieu YC'!$F$6,#REF!,""))</f>
        <v>#REF!</v>
      </c>
      <c r="E168" s="29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spans="1:22" s="30" customFormat="1" ht="16.8" hidden="1">
      <c r="A169" s="28" t="e">
        <f>IF(#REF!="","",IF(#REF!='Phieu YC'!$F$6,#REF!,""))</f>
        <v>#REF!</v>
      </c>
      <c r="B169" s="27" t="e">
        <f>IF(#REF!="","",IF(#REF!='Phieu YC'!$F$6,#REF!,""))</f>
        <v>#REF!</v>
      </c>
      <c r="C169" s="28" t="e">
        <f>IF(#REF!="","",IF(#REF!='Phieu YC'!$F$6,#REF!,""))</f>
        <v>#REF!</v>
      </c>
      <c r="D169" s="29" t="e">
        <f>IF(#REF!="","",IF(#REF!='Phieu YC'!$F$6,#REF!,""))</f>
        <v>#REF!</v>
      </c>
      <c r="E169" s="29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spans="1:22" s="30" customFormat="1" ht="16.8" hidden="1">
      <c r="A170" s="28" t="e">
        <f>IF(#REF!="","",IF(#REF!='Phieu YC'!$F$6,#REF!,""))</f>
        <v>#REF!</v>
      </c>
      <c r="B170" s="27" t="e">
        <f>IF(#REF!="","",IF(#REF!='Phieu YC'!$F$6,#REF!,""))</f>
        <v>#REF!</v>
      </c>
      <c r="C170" s="28" t="e">
        <f>IF(#REF!="","",IF(#REF!='Phieu YC'!$F$6,#REF!,""))</f>
        <v>#REF!</v>
      </c>
      <c r="D170" s="29" t="e">
        <f>IF(#REF!="","",IF(#REF!='Phieu YC'!$F$6,#REF!,""))</f>
        <v>#REF!</v>
      </c>
      <c r="E170" s="29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spans="1:22" s="30" customFormat="1" ht="16.8" hidden="1">
      <c r="A171" s="28" t="e">
        <f>IF(#REF!="","",IF(#REF!='Phieu YC'!$F$6,#REF!,""))</f>
        <v>#REF!</v>
      </c>
      <c r="B171" s="27" t="e">
        <f>IF(#REF!="","",IF(#REF!='Phieu YC'!$F$6,#REF!,""))</f>
        <v>#REF!</v>
      </c>
      <c r="C171" s="28" t="e">
        <f>IF(#REF!="","",IF(#REF!='Phieu YC'!$F$6,#REF!,""))</f>
        <v>#REF!</v>
      </c>
      <c r="D171" s="29" t="e">
        <f>IF(#REF!="","",IF(#REF!='Phieu YC'!$F$6,#REF!,""))</f>
        <v>#REF!</v>
      </c>
      <c r="E171" s="29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s="30" customFormat="1" ht="16.8" hidden="1">
      <c r="A172" s="28" t="e">
        <f>IF(#REF!="","",IF(#REF!='Phieu YC'!$F$6,#REF!,""))</f>
        <v>#REF!</v>
      </c>
      <c r="B172" s="27" t="e">
        <f>IF(#REF!="","",IF(#REF!='Phieu YC'!$F$6,#REF!,""))</f>
        <v>#REF!</v>
      </c>
      <c r="C172" s="28" t="e">
        <f>IF(#REF!="","",IF(#REF!='Phieu YC'!$F$6,#REF!,""))</f>
        <v>#REF!</v>
      </c>
      <c r="D172" s="29" t="e">
        <f>IF(#REF!="","",IF(#REF!='Phieu YC'!$F$6,#REF!,""))</f>
        <v>#REF!</v>
      </c>
      <c r="E172" s="29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spans="1:22" s="30" customFormat="1" ht="16.8" hidden="1">
      <c r="A173" s="28" t="e">
        <f>IF(#REF!="","",IF(#REF!='Phieu YC'!$F$6,#REF!,""))</f>
        <v>#REF!</v>
      </c>
      <c r="B173" s="27" t="e">
        <f>IF(#REF!="","",IF(#REF!='Phieu YC'!$F$6,#REF!,""))</f>
        <v>#REF!</v>
      </c>
      <c r="C173" s="28" t="e">
        <f>IF(#REF!="","",IF(#REF!='Phieu YC'!$F$6,#REF!,""))</f>
        <v>#REF!</v>
      </c>
      <c r="D173" s="29" t="e">
        <f>IF(#REF!="","",IF(#REF!='Phieu YC'!$F$6,#REF!,""))</f>
        <v>#REF!</v>
      </c>
      <c r="E173" s="29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spans="1:22" s="30" customFormat="1" ht="16.8" hidden="1">
      <c r="A174" s="28" t="e">
        <f>IF(#REF!="","",IF(#REF!='Phieu YC'!$F$6,#REF!,""))</f>
        <v>#REF!</v>
      </c>
      <c r="B174" s="27" t="e">
        <f>IF(#REF!="","",IF(#REF!='Phieu YC'!$F$6,#REF!,""))</f>
        <v>#REF!</v>
      </c>
      <c r="C174" s="28" t="e">
        <f>IF(#REF!="","",IF(#REF!='Phieu YC'!$F$6,#REF!,""))</f>
        <v>#REF!</v>
      </c>
      <c r="D174" s="29" t="e">
        <f>IF(#REF!="","",IF(#REF!='Phieu YC'!$F$6,#REF!,""))</f>
        <v>#REF!</v>
      </c>
      <c r="E174" s="29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spans="1:22" s="30" customFormat="1" ht="16.8" hidden="1">
      <c r="A175" s="28" t="e">
        <f>IF(#REF!="","",IF(#REF!='Phieu YC'!$F$6,#REF!,""))</f>
        <v>#REF!</v>
      </c>
      <c r="B175" s="27" t="e">
        <f>IF(#REF!="","",IF(#REF!='Phieu YC'!$F$6,#REF!,""))</f>
        <v>#REF!</v>
      </c>
      <c r="C175" s="28" t="e">
        <f>IF(#REF!="","",IF(#REF!='Phieu YC'!$F$6,#REF!,""))</f>
        <v>#REF!</v>
      </c>
      <c r="D175" s="29" t="e">
        <f>IF(#REF!="","",IF(#REF!='Phieu YC'!$F$6,#REF!,""))</f>
        <v>#REF!</v>
      </c>
      <c r="E175" s="29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spans="1:22" s="30" customFormat="1" ht="16.8" hidden="1">
      <c r="A176" s="28" t="e">
        <f>IF(#REF!="","",IF(#REF!='Phieu YC'!$F$6,#REF!,""))</f>
        <v>#REF!</v>
      </c>
      <c r="B176" s="27" t="e">
        <f>IF(#REF!="","",IF(#REF!='Phieu YC'!$F$6,#REF!,""))</f>
        <v>#REF!</v>
      </c>
      <c r="C176" s="28" t="e">
        <f>IF(#REF!="","",IF(#REF!='Phieu YC'!$F$6,#REF!,""))</f>
        <v>#REF!</v>
      </c>
      <c r="D176" s="29" t="e">
        <f>IF(#REF!="","",IF(#REF!='Phieu YC'!$F$6,#REF!,""))</f>
        <v>#REF!</v>
      </c>
      <c r="E176" s="29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spans="1:22" s="30" customFormat="1" ht="16.8" hidden="1">
      <c r="A177" s="28" t="e">
        <f>IF(#REF!="","",IF(#REF!='Phieu YC'!$F$6,#REF!,""))</f>
        <v>#REF!</v>
      </c>
      <c r="B177" s="27" t="e">
        <f>IF(#REF!="","",IF(#REF!='Phieu YC'!$F$6,#REF!,""))</f>
        <v>#REF!</v>
      </c>
      <c r="C177" s="28" t="e">
        <f>IF(#REF!="","",IF(#REF!='Phieu YC'!$F$6,#REF!,""))</f>
        <v>#REF!</v>
      </c>
      <c r="D177" s="29" t="e">
        <f>IF(#REF!="","",IF(#REF!='Phieu YC'!$F$6,#REF!,""))</f>
        <v>#REF!</v>
      </c>
      <c r="E177" s="29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spans="1:22" s="30" customFormat="1" ht="16.8" hidden="1">
      <c r="A178" s="28" t="e">
        <f>IF(#REF!="","",IF(#REF!='Phieu YC'!$F$6,#REF!,""))</f>
        <v>#REF!</v>
      </c>
      <c r="B178" s="27" t="e">
        <f>IF(#REF!="","",IF(#REF!='Phieu YC'!$F$6,#REF!,""))</f>
        <v>#REF!</v>
      </c>
      <c r="C178" s="28" t="e">
        <f>IF(#REF!="","",IF(#REF!='Phieu YC'!$F$6,#REF!,""))</f>
        <v>#REF!</v>
      </c>
      <c r="D178" s="29" t="e">
        <f>IF(#REF!="","",IF(#REF!='Phieu YC'!$F$6,#REF!,""))</f>
        <v>#REF!</v>
      </c>
      <c r="E178" s="29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spans="1:22" s="30" customFormat="1" ht="16.8" hidden="1">
      <c r="A179" s="28" t="e">
        <f>IF(#REF!="","",IF(#REF!='Phieu YC'!$F$6,#REF!,""))</f>
        <v>#REF!</v>
      </c>
      <c r="B179" s="27" t="e">
        <f>IF(#REF!="","",IF(#REF!='Phieu YC'!$F$6,#REF!,""))</f>
        <v>#REF!</v>
      </c>
      <c r="C179" s="28" t="e">
        <f>IF(#REF!="","",IF(#REF!='Phieu YC'!$F$6,#REF!,""))</f>
        <v>#REF!</v>
      </c>
      <c r="D179" s="29" t="e">
        <f>IF(#REF!="","",IF(#REF!='Phieu YC'!$F$6,#REF!,""))</f>
        <v>#REF!</v>
      </c>
      <c r="E179" s="29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spans="1:22" s="30" customFormat="1" ht="16.8" hidden="1">
      <c r="A180" s="28" t="e">
        <f>IF(#REF!="","",IF(#REF!='Phieu YC'!$F$6,#REF!,""))</f>
        <v>#REF!</v>
      </c>
      <c r="B180" s="27" t="e">
        <f>IF(#REF!="","",IF(#REF!='Phieu YC'!$F$6,#REF!,""))</f>
        <v>#REF!</v>
      </c>
      <c r="C180" s="28" t="e">
        <f>IF(#REF!="","",IF(#REF!='Phieu YC'!$F$6,#REF!,""))</f>
        <v>#REF!</v>
      </c>
      <c r="D180" s="29" t="e">
        <f>IF(#REF!="","",IF(#REF!='Phieu YC'!$F$6,#REF!,""))</f>
        <v>#REF!</v>
      </c>
      <c r="E180" s="29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spans="1:22" s="30" customFormat="1" ht="16.8" hidden="1">
      <c r="A181" s="28" t="e">
        <f>IF(#REF!="","",IF(#REF!='Phieu YC'!$F$6,#REF!,""))</f>
        <v>#REF!</v>
      </c>
      <c r="B181" s="27" t="e">
        <f>IF(#REF!="","",IF(#REF!='Phieu YC'!$F$6,#REF!,""))</f>
        <v>#REF!</v>
      </c>
      <c r="C181" s="28" t="e">
        <f>IF(#REF!="","",IF(#REF!='Phieu YC'!$F$6,#REF!,""))</f>
        <v>#REF!</v>
      </c>
      <c r="D181" s="29" t="e">
        <f>IF(#REF!="","",IF(#REF!='Phieu YC'!$F$6,#REF!,""))</f>
        <v>#REF!</v>
      </c>
      <c r="E181" s="29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spans="1:22" s="30" customFormat="1" ht="16.8" hidden="1">
      <c r="A182" s="28" t="e">
        <f>IF(#REF!="","",IF(#REF!='Phieu YC'!$F$6,#REF!,""))</f>
        <v>#REF!</v>
      </c>
      <c r="B182" s="27" t="e">
        <f>IF(#REF!="","",IF(#REF!='Phieu YC'!$F$6,#REF!,""))</f>
        <v>#REF!</v>
      </c>
      <c r="C182" s="28" t="e">
        <f>IF(#REF!="","",IF(#REF!='Phieu YC'!$F$6,#REF!,""))</f>
        <v>#REF!</v>
      </c>
      <c r="D182" s="29" t="e">
        <f>IF(#REF!="","",IF(#REF!='Phieu YC'!$F$6,#REF!,""))</f>
        <v>#REF!</v>
      </c>
      <c r="E182" s="29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spans="1:22" s="30" customFormat="1" ht="16.8" hidden="1">
      <c r="A183" s="28" t="e">
        <f>IF(#REF!="","",IF(#REF!='Phieu YC'!$F$6,#REF!,""))</f>
        <v>#REF!</v>
      </c>
      <c r="B183" s="27" t="e">
        <f>IF(#REF!="","",IF(#REF!='Phieu YC'!$F$6,#REF!,""))</f>
        <v>#REF!</v>
      </c>
      <c r="C183" s="28" t="e">
        <f>IF(#REF!="","",IF(#REF!='Phieu YC'!$F$6,#REF!,""))</f>
        <v>#REF!</v>
      </c>
      <c r="D183" s="29" t="e">
        <f>IF(#REF!="","",IF(#REF!='Phieu YC'!$F$6,#REF!,""))</f>
        <v>#REF!</v>
      </c>
      <c r="E183" s="29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spans="1:22" s="30" customFormat="1" ht="16.8" hidden="1">
      <c r="A184" s="28" t="e">
        <f>IF(#REF!="","",IF(#REF!='Phieu YC'!$F$6,#REF!,""))</f>
        <v>#REF!</v>
      </c>
      <c r="B184" s="27" t="e">
        <f>IF(#REF!="","",IF(#REF!='Phieu YC'!$F$6,#REF!,""))</f>
        <v>#REF!</v>
      </c>
      <c r="C184" s="28" t="e">
        <f>IF(#REF!="","",IF(#REF!='Phieu YC'!$F$6,#REF!,""))</f>
        <v>#REF!</v>
      </c>
      <c r="D184" s="29" t="e">
        <f>IF(#REF!="","",IF(#REF!='Phieu YC'!$F$6,#REF!,""))</f>
        <v>#REF!</v>
      </c>
      <c r="E184" s="29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spans="1:22" s="30" customFormat="1" ht="16.8" hidden="1">
      <c r="A185" s="28" t="e">
        <f>IF(#REF!="","",IF(#REF!='Phieu YC'!$F$6,#REF!,""))</f>
        <v>#REF!</v>
      </c>
      <c r="B185" s="27" t="e">
        <f>IF(#REF!="","",IF(#REF!='Phieu YC'!$F$6,#REF!,""))</f>
        <v>#REF!</v>
      </c>
      <c r="C185" s="28" t="e">
        <f>IF(#REF!="","",IF(#REF!='Phieu YC'!$F$6,#REF!,""))</f>
        <v>#REF!</v>
      </c>
      <c r="D185" s="29" t="e">
        <f>IF(#REF!="","",IF(#REF!='Phieu YC'!$F$6,#REF!,""))</f>
        <v>#REF!</v>
      </c>
      <c r="E185" s="29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spans="1:22" s="30" customFormat="1" ht="16.8" hidden="1">
      <c r="A186" s="28" t="e">
        <f>IF(#REF!="","",IF(#REF!='Phieu YC'!$F$6,#REF!,""))</f>
        <v>#REF!</v>
      </c>
      <c r="B186" s="27" t="e">
        <f>IF(#REF!="","",IF(#REF!='Phieu YC'!$F$6,#REF!,""))</f>
        <v>#REF!</v>
      </c>
      <c r="C186" s="28" t="e">
        <f>IF(#REF!="","",IF(#REF!='Phieu YC'!$F$6,#REF!,""))</f>
        <v>#REF!</v>
      </c>
      <c r="D186" s="29" t="e">
        <f>IF(#REF!="","",IF(#REF!='Phieu YC'!$F$6,#REF!,""))</f>
        <v>#REF!</v>
      </c>
      <c r="E186" s="29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spans="1:22" s="30" customFormat="1" ht="16.8" hidden="1">
      <c r="A187" s="28" t="e">
        <f>IF(#REF!="","",IF(#REF!='Phieu YC'!$F$6,#REF!,""))</f>
        <v>#REF!</v>
      </c>
      <c r="B187" s="27" t="e">
        <f>IF(#REF!="","",IF(#REF!='Phieu YC'!$F$6,#REF!,""))</f>
        <v>#REF!</v>
      </c>
      <c r="C187" s="28" t="e">
        <f>IF(#REF!="","",IF(#REF!='Phieu YC'!$F$6,#REF!,""))</f>
        <v>#REF!</v>
      </c>
      <c r="D187" s="29" t="e">
        <f>IF(#REF!="","",IF(#REF!='Phieu YC'!$F$6,#REF!,""))</f>
        <v>#REF!</v>
      </c>
      <c r="E187" s="29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spans="1:22" s="30" customFormat="1" ht="16.8" hidden="1">
      <c r="A188" s="28" t="e">
        <f>IF(#REF!="","",IF(#REF!='Phieu YC'!$F$6,#REF!,""))</f>
        <v>#REF!</v>
      </c>
      <c r="B188" s="27" t="e">
        <f>IF(#REF!="","",IF(#REF!='Phieu YC'!$F$6,#REF!,""))</f>
        <v>#REF!</v>
      </c>
      <c r="C188" s="28" t="e">
        <f>IF(#REF!="","",IF(#REF!='Phieu YC'!$F$6,#REF!,""))</f>
        <v>#REF!</v>
      </c>
      <c r="D188" s="29" t="e">
        <f>IF(#REF!="","",IF(#REF!='Phieu YC'!$F$6,#REF!,""))</f>
        <v>#REF!</v>
      </c>
      <c r="E188" s="29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spans="1:22" s="30" customFormat="1" ht="16.8" hidden="1">
      <c r="A189" s="28" t="e">
        <f>IF(#REF!="","",IF(#REF!='Phieu YC'!$F$6,#REF!,""))</f>
        <v>#REF!</v>
      </c>
      <c r="B189" s="27" t="e">
        <f>IF(#REF!="","",IF(#REF!='Phieu YC'!$F$6,#REF!,""))</f>
        <v>#REF!</v>
      </c>
      <c r="C189" s="28" t="e">
        <f>IF(#REF!="","",IF(#REF!='Phieu YC'!$F$6,#REF!,""))</f>
        <v>#REF!</v>
      </c>
      <c r="D189" s="29" t="e">
        <f>IF(#REF!="","",IF(#REF!='Phieu YC'!$F$6,#REF!,""))</f>
        <v>#REF!</v>
      </c>
      <c r="E189" s="29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spans="1:22" s="30" customFormat="1" ht="16.8" hidden="1">
      <c r="A190" s="28" t="e">
        <f>IF(#REF!="","",IF(#REF!='Phieu YC'!$F$6,#REF!,""))</f>
        <v>#REF!</v>
      </c>
      <c r="B190" s="27" t="e">
        <f>IF(#REF!="","",IF(#REF!='Phieu YC'!$F$6,#REF!,""))</f>
        <v>#REF!</v>
      </c>
      <c r="C190" s="28" t="e">
        <f>IF(#REF!="","",IF(#REF!='Phieu YC'!$F$6,#REF!,""))</f>
        <v>#REF!</v>
      </c>
      <c r="D190" s="29" t="e">
        <f>IF(#REF!="","",IF(#REF!='Phieu YC'!$F$6,#REF!,""))</f>
        <v>#REF!</v>
      </c>
      <c r="E190" s="29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spans="1:22" s="30" customFormat="1" ht="16.8" hidden="1">
      <c r="A191" s="28" t="e">
        <f>IF(#REF!="","",IF(#REF!='Phieu YC'!$F$6,#REF!,""))</f>
        <v>#REF!</v>
      </c>
      <c r="B191" s="27" t="e">
        <f>IF(#REF!="","",IF(#REF!='Phieu YC'!$F$6,#REF!,""))</f>
        <v>#REF!</v>
      </c>
      <c r="C191" s="28" t="e">
        <f>IF(#REF!="","",IF(#REF!='Phieu YC'!$F$6,#REF!,""))</f>
        <v>#REF!</v>
      </c>
      <c r="D191" s="29" t="e">
        <f>IF(#REF!="","",IF(#REF!='Phieu YC'!$F$6,#REF!,""))</f>
        <v>#REF!</v>
      </c>
      <c r="E191" s="29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spans="1:22" s="30" customFormat="1" ht="16.8" hidden="1">
      <c r="A192" s="28" t="e">
        <f>IF(#REF!="","",IF(#REF!='Phieu YC'!$F$6,#REF!,""))</f>
        <v>#REF!</v>
      </c>
      <c r="B192" s="27" t="e">
        <f>IF(#REF!="","",IF(#REF!='Phieu YC'!$F$6,#REF!,""))</f>
        <v>#REF!</v>
      </c>
      <c r="C192" s="28" t="e">
        <f>IF(#REF!="","",IF(#REF!='Phieu YC'!$F$6,#REF!,""))</f>
        <v>#REF!</v>
      </c>
      <c r="D192" s="29" t="e">
        <f>IF(#REF!="","",IF(#REF!='Phieu YC'!$F$6,#REF!,""))</f>
        <v>#REF!</v>
      </c>
      <c r="E192" s="29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spans="1:22" s="30" customFormat="1" ht="16.8" hidden="1">
      <c r="A193" s="28" t="e">
        <f>IF(#REF!="","",IF(#REF!='Phieu YC'!$F$6,#REF!,""))</f>
        <v>#REF!</v>
      </c>
      <c r="B193" s="27" t="e">
        <f>IF(#REF!="","",IF(#REF!='Phieu YC'!$F$6,#REF!,""))</f>
        <v>#REF!</v>
      </c>
      <c r="C193" s="28" t="e">
        <f>IF(#REF!="","",IF(#REF!='Phieu YC'!$F$6,#REF!,""))</f>
        <v>#REF!</v>
      </c>
      <c r="D193" s="29" t="e">
        <f>IF(#REF!="","",IF(#REF!='Phieu YC'!$F$6,#REF!,""))</f>
        <v>#REF!</v>
      </c>
      <c r="E193" s="29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spans="1:22" s="30" customFormat="1" ht="16.8" hidden="1">
      <c r="A194" s="28" t="e">
        <f>IF(#REF!="","",IF(#REF!='Phieu YC'!$F$6,#REF!,""))</f>
        <v>#REF!</v>
      </c>
      <c r="B194" s="27" t="e">
        <f>IF(#REF!="","",IF(#REF!='Phieu YC'!$F$6,#REF!,""))</f>
        <v>#REF!</v>
      </c>
      <c r="C194" s="28" t="e">
        <f>IF(#REF!="","",IF(#REF!='Phieu YC'!$F$6,#REF!,""))</f>
        <v>#REF!</v>
      </c>
      <c r="D194" s="29" t="e">
        <f>IF(#REF!="","",IF(#REF!='Phieu YC'!$F$6,#REF!,""))</f>
        <v>#REF!</v>
      </c>
      <c r="E194" s="29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spans="1:22" s="30" customFormat="1" ht="16.8" hidden="1">
      <c r="A195" s="28" t="e">
        <f>IF(#REF!="","",IF(#REF!='Phieu YC'!$F$6,#REF!,""))</f>
        <v>#REF!</v>
      </c>
      <c r="B195" s="27" t="e">
        <f>IF(#REF!="","",IF(#REF!='Phieu YC'!$F$6,#REF!,""))</f>
        <v>#REF!</v>
      </c>
      <c r="C195" s="28" t="e">
        <f>IF(#REF!="","",IF(#REF!='Phieu YC'!$F$6,#REF!,""))</f>
        <v>#REF!</v>
      </c>
      <c r="D195" s="29" t="e">
        <f>IF(#REF!="","",IF(#REF!='Phieu YC'!$F$6,#REF!,""))</f>
        <v>#REF!</v>
      </c>
      <c r="E195" s="29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spans="1:22" s="30" customFormat="1" ht="16.8" hidden="1">
      <c r="A196" s="28" t="e">
        <f>IF(#REF!="","",IF(#REF!='Phieu YC'!$F$6,#REF!,""))</f>
        <v>#REF!</v>
      </c>
      <c r="B196" s="27" t="e">
        <f>IF(#REF!="","",IF(#REF!='Phieu YC'!$F$6,#REF!,""))</f>
        <v>#REF!</v>
      </c>
      <c r="C196" s="28" t="e">
        <f>IF(#REF!="","",IF(#REF!='Phieu YC'!$F$6,#REF!,""))</f>
        <v>#REF!</v>
      </c>
      <c r="D196" s="29" t="e">
        <f>IF(#REF!="","",IF(#REF!='Phieu YC'!$F$6,#REF!,""))</f>
        <v>#REF!</v>
      </c>
      <c r="E196" s="29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s="30" customFormat="1" ht="16.8" hidden="1">
      <c r="A197" s="28" t="e">
        <f>IF(#REF!="","",IF(#REF!='Phieu YC'!$F$6,#REF!,""))</f>
        <v>#REF!</v>
      </c>
      <c r="B197" s="27" t="e">
        <f>IF(#REF!="","",IF(#REF!='Phieu YC'!$F$6,#REF!,""))</f>
        <v>#REF!</v>
      </c>
      <c r="C197" s="28" t="e">
        <f>IF(#REF!="","",IF(#REF!='Phieu YC'!$F$6,#REF!,""))</f>
        <v>#REF!</v>
      </c>
      <c r="D197" s="29" t="e">
        <f>IF(#REF!="","",IF(#REF!='Phieu YC'!$F$6,#REF!,""))</f>
        <v>#REF!</v>
      </c>
      <c r="E197" s="29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spans="1:22" s="30" customFormat="1" ht="16.8" hidden="1">
      <c r="A198" s="28" t="e">
        <f>IF(#REF!="","",IF(#REF!='Phieu YC'!$F$6,#REF!,""))</f>
        <v>#REF!</v>
      </c>
      <c r="B198" s="27" t="e">
        <f>IF(#REF!="","",IF(#REF!='Phieu YC'!$F$6,#REF!,""))</f>
        <v>#REF!</v>
      </c>
      <c r="C198" s="28" t="e">
        <f>IF(#REF!="","",IF(#REF!='Phieu YC'!$F$6,#REF!,""))</f>
        <v>#REF!</v>
      </c>
      <c r="D198" s="29" t="e">
        <f>IF(#REF!="","",IF(#REF!='Phieu YC'!$F$6,#REF!,""))</f>
        <v>#REF!</v>
      </c>
      <c r="E198" s="29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 spans="1:22" s="30" customFormat="1" ht="16.8" hidden="1">
      <c r="A199" s="28" t="e">
        <f>IF(#REF!="","",IF(#REF!='Phieu YC'!$F$6,#REF!,""))</f>
        <v>#REF!</v>
      </c>
      <c r="B199" s="27" t="e">
        <f>IF(#REF!="","",IF(#REF!='Phieu YC'!$F$6,#REF!,""))</f>
        <v>#REF!</v>
      </c>
      <c r="C199" s="28" t="e">
        <f>IF(#REF!="","",IF(#REF!='Phieu YC'!$F$6,#REF!,""))</f>
        <v>#REF!</v>
      </c>
      <c r="D199" s="29" t="e">
        <f>IF(#REF!="","",IF(#REF!='Phieu YC'!$F$6,#REF!,""))</f>
        <v>#REF!</v>
      </c>
      <c r="E199" s="29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spans="1:22" s="30" customFormat="1" ht="16.8" hidden="1">
      <c r="A200" s="28" t="e">
        <f>IF(#REF!="","",IF(#REF!='Phieu YC'!$F$6,#REF!,""))</f>
        <v>#REF!</v>
      </c>
      <c r="B200" s="27" t="e">
        <f>IF(#REF!="","",IF(#REF!='Phieu YC'!$F$6,#REF!,""))</f>
        <v>#REF!</v>
      </c>
      <c r="C200" s="28" t="e">
        <f>IF(#REF!="","",IF(#REF!='Phieu YC'!$F$6,#REF!,""))</f>
        <v>#REF!</v>
      </c>
      <c r="D200" s="29" t="e">
        <f>IF(#REF!="","",IF(#REF!='Phieu YC'!$F$6,#REF!,""))</f>
        <v>#REF!</v>
      </c>
      <c r="E200" s="29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 spans="1:22" s="30" customFormat="1" ht="16.8" hidden="1">
      <c r="A201" s="28" t="e">
        <f>IF(#REF!="","",IF(#REF!='Phieu YC'!$F$6,#REF!,""))</f>
        <v>#REF!</v>
      </c>
      <c r="B201" s="27" t="e">
        <f>IF(#REF!="","",IF(#REF!='Phieu YC'!$F$6,#REF!,""))</f>
        <v>#REF!</v>
      </c>
      <c r="C201" s="28" t="e">
        <f>IF(#REF!="","",IF(#REF!='Phieu YC'!$F$6,#REF!,""))</f>
        <v>#REF!</v>
      </c>
      <c r="D201" s="29" t="e">
        <f>IF(#REF!="","",IF(#REF!='Phieu YC'!$F$6,#REF!,""))</f>
        <v>#REF!</v>
      </c>
      <c r="E201" s="29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 spans="1:22" s="30" customFormat="1" ht="16.8" hidden="1">
      <c r="A202" s="28" t="e">
        <f>IF(#REF!="","",IF(#REF!='Phieu YC'!$F$6,#REF!,""))</f>
        <v>#REF!</v>
      </c>
      <c r="B202" s="27" t="e">
        <f>IF(#REF!="","",IF(#REF!='Phieu YC'!$F$6,#REF!,""))</f>
        <v>#REF!</v>
      </c>
      <c r="C202" s="28" t="e">
        <f>IF(#REF!="","",IF(#REF!='Phieu YC'!$F$6,#REF!,""))</f>
        <v>#REF!</v>
      </c>
      <c r="D202" s="29" t="e">
        <f>IF(#REF!="","",IF(#REF!='Phieu YC'!$F$6,#REF!,""))</f>
        <v>#REF!</v>
      </c>
      <c r="E202" s="29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 spans="1:22" s="30" customFormat="1" ht="16.8" hidden="1">
      <c r="A203" s="28" t="e">
        <f>IF(#REF!="","",IF(#REF!='Phieu YC'!$F$6,#REF!,""))</f>
        <v>#REF!</v>
      </c>
      <c r="B203" s="27" t="e">
        <f>IF(#REF!="","",IF(#REF!='Phieu YC'!$F$6,#REF!,""))</f>
        <v>#REF!</v>
      </c>
      <c r="C203" s="28" t="e">
        <f>IF(#REF!="","",IF(#REF!='Phieu YC'!$F$6,#REF!,""))</f>
        <v>#REF!</v>
      </c>
      <c r="D203" s="29" t="e">
        <f>IF(#REF!="","",IF(#REF!='Phieu YC'!$F$6,#REF!,""))</f>
        <v>#REF!</v>
      </c>
      <c r="E203" s="29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 spans="1:22" s="30" customFormat="1" ht="16.8" hidden="1">
      <c r="A204" s="28" t="e">
        <f>IF(#REF!="","",IF(#REF!='Phieu YC'!$F$6,#REF!,""))</f>
        <v>#REF!</v>
      </c>
      <c r="B204" s="27" t="e">
        <f>IF(#REF!="","",IF(#REF!='Phieu YC'!$F$6,#REF!,""))</f>
        <v>#REF!</v>
      </c>
      <c r="C204" s="28" t="e">
        <f>IF(#REF!="","",IF(#REF!='Phieu YC'!$F$6,#REF!,""))</f>
        <v>#REF!</v>
      </c>
      <c r="D204" s="29" t="e">
        <f>IF(#REF!="","",IF(#REF!='Phieu YC'!$F$6,#REF!,""))</f>
        <v>#REF!</v>
      </c>
      <c r="E204" s="29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 spans="1:22" s="30" customFormat="1" ht="16.8" hidden="1">
      <c r="A205" s="28" t="e">
        <f>IF(#REF!="","",IF(#REF!='Phieu YC'!$F$6,#REF!,""))</f>
        <v>#REF!</v>
      </c>
      <c r="B205" s="27" t="e">
        <f>IF(#REF!="","",IF(#REF!='Phieu YC'!$F$6,#REF!,""))</f>
        <v>#REF!</v>
      </c>
      <c r="C205" s="28" t="e">
        <f>IF(#REF!="","",IF(#REF!='Phieu YC'!$F$6,#REF!,""))</f>
        <v>#REF!</v>
      </c>
      <c r="D205" s="29" t="e">
        <f>IF(#REF!="","",IF(#REF!='Phieu YC'!$F$6,#REF!,""))</f>
        <v>#REF!</v>
      </c>
      <c r="E205" s="29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 spans="1:22" s="30" customFormat="1" ht="16.8" hidden="1">
      <c r="A206" s="28" t="e">
        <f>IF(#REF!="","",IF(#REF!='Phieu YC'!$F$6,#REF!,""))</f>
        <v>#REF!</v>
      </c>
      <c r="B206" s="27" t="e">
        <f>IF(#REF!="","",IF(#REF!='Phieu YC'!$F$6,#REF!,""))</f>
        <v>#REF!</v>
      </c>
      <c r="C206" s="28" t="e">
        <f>IF(#REF!="","",IF(#REF!='Phieu YC'!$F$6,#REF!,""))</f>
        <v>#REF!</v>
      </c>
      <c r="D206" s="29" t="e">
        <f>IF(#REF!="","",IF(#REF!='Phieu YC'!$F$6,#REF!,""))</f>
        <v>#REF!</v>
      </c>
      <c r="E206" s="29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 spans="1:22" s="30" customFormat="1" ht="16.8" hidden="1">
      <c r="A207" s="28" t="e">
        <f>IF(#REF!="","",IF(#REF!='Phieu YC'!$F$6,#REF!,""))</f>
        <v>#REF!</v>
      </c>
      <c r="B207" s="27" t="e">
        <f>IF(#REF!="","",IF(#REF!='Phieu YC'!$F$6,#REF!,""))</f>
        <v>#REF!</v>
      </c>
      <c r="C207" s="28" t="e">
        <f>IF(#REF!="","",IF(#REF!='Phieu YC'!$F$6,#REF!,""))</f>
        <v>#REF!</v>
      </c>
      <c r="D207" s="29" t="e">
        <f>IF(#REF!="","",IF(#REF!='Phieu YC'!$F$6,#REF!,""))</f>
        <v>#REF!</v>
      </c>
      <c r="E207" s="29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 spans="1:22" s="30" customFormat="1" ht="16.8" hidden="1">
      <c r="A208" s="28" t="e">
        <f>IF(#REF!="","",IF(#REF!='Phieu YC'!$F$6,#REF!,""))</f>
        <v>#REF!</v>
      </c>
      <c r="B208" s="27" t="e">
        <f>IF(#REF!="","",IF(#REF!='Phieu YC'!$F$6,#REF!,""))</f>
        <v>#REF!</v>
      </c>
      <c r="C208" s="28" t="e">
        <f>IF(#REF!="","",IF(#REF!='Phieu YC'!$F$6,#REF!,""))</f>
        <v>#REF!</v>
      </c>
      <c r="D208" s="29" t="e">
        <f>IF(#REF!="","",IF(#REF!='Phieu YC'!$F$6,#REF!,""))</f>
        <v>#REF!</v>
      </c>
      <c r="E208" s="29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 spans="1:22" s="30" customFormat="1" ht="16.8" hidden="1">
      <c r="A209" s="28" t="e">
        <f>IF(#REF!="","",IF(#REF!='Phieu YC'!$F$6,#REF!,""))</f>
        <v>#REF!</v>
      </c>
      <c r="B209" s="27" t="e">
        <f>IF(#REF!="","",IF(#REF!='Phieu YC'!$F$6,#REF!,""))</f>
        <v>#REF!</v>
      </c>
      <c r="C209" s="28" t="e">
        <f>IF(#REF!="","",IF(#REF!='Phieu YC'!$F$6,#REF!,""))</f>
        <v>#REF!</v>
      </c>
      <c r="D209" s="29" t="e">
        <f>IF(#REF!="","",IF(#REF!='Phieu YC'!$F$6,#REF!,""))</f>
        <v>#REF!</v>
      </c>
      <c r="E209" s="29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 spans="1:22" s="30" customFormat="1" ht="16.8" hidden="1">
      <c r="A210" s="28" t="e">
        <f>IF(#REF!="","",IF(#REF!='Phieu YC'!$F$6,#REF!,""))</f>
        <v>#REF!</v>
      </c>
      <c r="B210" s="27" t="e">
        <f>IF(#REF!="","",IF(#REF!='Phieu YC'!$F$6,#REF!,""))</f>
        <v>#REF!</v>
      </c>
      <c r="C210" s="28" t="e">
        <f>IF(#REF!="","",IF(#REF!='Phieu YC'!$F$6,#REF!,""))</f>
        <v>#REF!</v>
      </c>
      <c r="D210" s="29" t="e">
        <f>IF(#REF!="","",IF(#REF!='Phieu YC'!$F$6,#REF!,""))</f>
        <v>#REF!</v>
      </c>
      <c r="E210" s="29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 spans="1:22" s="30" customFormat="1" ht="16.8" hidden="1">
      <c r="A211" s="28" t="e">
        <f>IF(#REF!="","",IF(#REF!='Phieu YC'!$F$6,#REF!,""))</f>
        <v>#REF!</v>
      </c>
      <c r="B211" s="27" t="e">
        <f>IF(#REF!="","",IF(#REF!='Phieu YC'!$F$6,#REF!,""))</f>
        <v>#REF!</v>
      </c>
      <c r="C211" s="28" t="e">
        <f>IF(#REF!="","",IF(#REF!='Phieu YC'!$F$6,#REF!,""))</f>
        <v>#REF!</v>
      </c>
      <c r="D211" s="29" t="e">
        <f>IF(#REF!="","",IF(#REF!='Phieu YC'!$F$6,#REF!,""))</f>
        <v>#REF!</v>
      </c>
      <c r="E211" s="29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 spans="1:22" s="30" customFormat="1" ht="16.8" hidden="1">
      <c r="A212" s="28" t="e">
        <f>IF(#REF!="","",IF(#REF!='Phieu YC'!$F$6,#REF!,""))</f>
        <v>#REF!</v>
      </c>
      <c r="B212" s="27" t="e">
        <f>IF(#REF!="","",IF(#REF!='Phieu YC'!$F$6,#REF!,""))</f>
        <v>#REF!</v>
      </c>
      <c r="C212" s="28" t="e">
        <f>IF(#REF!="","",IF(#REF!='Phieu YC'!$F$6,#REF!,""))</f>
        <v>#REF!</v>
      </c>
      <c r="D212" s="29" t="e">
        <f>IF(#REF!="","",IF(#REF!='Phieu YC'!$F$6,#REF!,""))</f>
        <v>#REF!</v>
      </c>
      <c r="E212" s="29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 spans="1:22" s="30" customFormat="1" ht="16.8" hidden="1">
      <c r="A213" s="28" t="e">
        <f>IF(#REF!="","",IF(#REF!='Phieu YC'!$F$6,#REF!,""))</f>
        <v>#REF!</v>
      </c>
      <c r="B213" s="27" t="e">
        <f>IF(#REF!="","",IF(#REF!='Phieu YC'!$F$6,#REF!,""))</f>
        <v>#REF!</v>
      </c>
      <c r="C213" s="28" t="e">
        <f>IF(#REF!="","",IF(#REF!='Phieu YC'!$F$6,#REF!,""))</f>
        <v>#REF!</v>
      </c>
      <c r="D213" s="29" t="e">
        <f>IF(#REF!="","",IF(#REF!='Phieu YC'!$F$6,#REF!,""))</f>
        <v>#REF!</v>
      </c>
      <c r="E213" s="29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 spans="1:22" s="30" customFormat="1" ht="16.8" hidden="1">
      <c r="A214" s="28" t="e">
        <f>IF(#REF!="","",IF(#REF!='Phieu YC'!$F$6,#REF!,""))</f>
        <v>#REF!</v>
      </c>
      <c r="B214" s="27" t="e">
        <f>IF(#REF!="","",IF(#REF!='Phieu YC'!$F$6,#REF!,""))</f>
        <v>#REF!</v>
      </c>
      <c r="C214" s="28" t="e">
        <f>IF(#REF!="","",IF(#REF!='Phieu YC'!$F$6,#REF!,""))</f>
        <v>#REF!</v>
      </c>
      <c r="D214" s="29" t="e">
        <f>IF(#REF!="","",IF(#REF!='Phieu YC'!$F$6,#REF!,""))</f>
        <v>#REF!</v>
      </c>
      <c r="E214" s="29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s="30" customFormat="1" ht="16.8" hidden="1">
      <c r="A215" s="28" t="e">
        <f>IF(#REF!="","",IF(#REF!='Phieu YC'!$F$6,#REF!,""))</f>
        <v>#REF!</v>
      </c>
      <c r="B215" s="27" t="e">
        <f>IF(#REF!="","",IF(#REF!='Phieu YC'!$F$6,#REF!,""))</f>
        <v>#REF!</v>
      </c>
      <c r="C215" s="28" t="e">
        <f>IF(#REF!="","",IF(#REF!='Phieu YC'!$F$6,#REF!,""))</f>
        <v>#REF!</v>
      </c>
      <c r="D215" s="29" t="e">
        <f>IF(#REF!="","",IF(#REF!='Phieu YC'!$F$6,#REF!,""))</f>
        <v>#REF!</v>
      </c>
      <c r="E215" s="29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 spans="1:22" s="30" customFormat="1" ht="16.8" hidden="1">
      <c r="A216" s="28" t="e">
        <f>IF(#REF!="","",IF(#REF!='Phieu YC'!$F$6,#REF!,""))</f>
        <v>#REF!</v>
      </c>
      <c r="B216" s="27" t="e">
        <f>IF(#REF!="","",IF(#REF!='Phieu YC'!$F$6,#REF!,""))</f>
        <v>#REF!</v>
      </c>
      <c r="C216" s="28" t="e">
        <f>IF(#REF!="","",IF(#REF!='Phieu YC'!$F$6,#REF!,""))</f>
        <v>#REF!</v>
      </c>
      <c r="D216" s="29" t="e">
        <f>IF(#REF!="","",IF(#REF!='Phieu YC'!$F$6,#REF!,""))</f>
        <v>#REF!</v>
      </c>
      <c r="E216" s="29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 spans="1:22" s="30" customFormat="1" ht="16.8" hidden="1">
      <c r="A217" s="28" t="e">
        <f>IF(#REF!="","",IF(#REF!='Phieu YC'!$F$6,#REF!,""))</f>
        <v>#REF!</v>
      </c>
      <c r="B217" s="27" t="e">
        <f>IF(#REF!="","",IF(#REF!='Phieu YC'!$F$6,#REF!,""))</f>
        <v>#REF!</v>
      </c>
      <c r="C217" s="28" t="e">
        <f>IF(#REF!="","",IF(#REF!='Phieu YC'!$F$6,#REF!,""))</f>
        <v>#REF!</v>
      </c>
      <c r="D217" s="29" t="e">
        <f>IF(#REF!="","",IF(#REF!='Phieu YC'!$F$6,#REF!,""))</f>
        <v>#REF!</v>
      </c>
      <c r="E217" s="29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 spans="1:22" s="30" customFormat="1" ht="16.8" hidden="1">
      <c r="A218" s="28" t="e">
        <f>IF(#REF!="","",IF(#REF!='Phieu YC'!$F$6,#REF!,""))</f>
        <v>#REF!</v>
      </c>
      <c r="B218" s="27" t="e">
        <f>IF(#REF!="","",IF(#REF!='Phieu YC'!$F$6,#REF!,""))</f>
        <v>#REF!</v>
      </c>
      <c r="C218" s="28" t="e">
        <f>IF(#REF!="","",IF(#REF!='Phieu YC'!$F$6,#REF!,""))</f>
        <v>#REF!</v>
      </c>
      <c r="D218" s="29" t="e">
        <f>IF(#REF!="","",IF(#REF!='Phieu YC'!$F$6,#REF!,""))</f>
        <v>#REF!</v>
      </c>
      <c r="E218" s="29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 spans="1:22" s="30" customFormat="1" ht="16.8" hidden="1">
      <c r="A219" s="28" t="e">
        <f>IF(#REF!="","",IF(#REF!='Phieu YC'!$F$6,#REF!,""))</f>
        <v>#REF!</v>
      </c>
      <c r="B219" s="27" t="e">
        <f>IF(#REF!="","",IF(#REF!='Phieu YC'!$F$6,#REF!,""))</f>
        <v>#REF!</v>
      </c>
      <c r="C219" s="28" t="e">
        <f>IF(#REF!="","",IF(#REF!='Phieu YC'!$F$6,#REF!,""))</f>
        <v>#REF!</v>
      </c>
      <c r="D219" s="29" t="e">
        <f>IF(#REF!="","",IF(#REF!='Phieu YC'!$F$6,#REF!,""))</f>
        <v>#REF!</v>
      </c>
      <c r="E219" s="29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 spans="1:22" s="30" customFormat="1" ht="16.8" hidden="1">
      <c r="A220" s="28" t="e">
        <f>IF(#REF!="","",IF(#REF!='Phieu YC'!$F$6,#REF!,""))</f>
        <v>#REF!</v>
      </c>
      <c r="B220" s="27" t="e">
        <f>IF(#REF!="","",IF(#REF!='Phieu YC'!$F$6,#REF!,""))</f>
        <v>#REF!</v>
      </c>
      <c r="C220" s="28" t="e">
        <f>IF(#REF!="","",IF(#REF!='Phieu YC'!$F$6,#REF!,""))</f>
        <v>#REF!</v>
      </c>
      <c r="D220" s="29" t="e">
        <f>IF(#REF!="","",IF(#REF!='Phieu YC'!$F$6,#REF!,""))</f>
        <v>#REF!</v>
      </c>
      <c r="E220" s="29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</row>
    <row r="221" spans="1:22" s="30" customFormat="1" ht="16.8" hidden="1">
      <c r="A221" s="28" t="e">
        <f>IF(#REF!="","",IF(#REF!='Phieu YC'!$F$6,#REF!,""))</f>
        <v>#REF!</v>
      </c>
      <c r="B221" s="27" t="e">
        <f>IF(#REF!="","",IF(#REF!='Phieu YC'!$F$6,#REF!,""))</f>
        <v>#REF!</v>
      </c>
      <c r="C221" s="28" t="e">
        <f>IF(#REF!="","",IF(#REF!='Phieu YC'!$F$6,#REF!,""))</f>
        <v>#REF!</v>
      </c>
      <c r="D221" s="29" t="e">
        <f>IF(#REF!="","",IF(#REF!='Phieu YC'!$F$6,#REF!,""))</f>
        <v>#REF!</v>
      </c>
      <c r="E221" s="29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</row>
    <row r="222" spans="1:22" s="30" customFormat="1" ht="16.8" hidden="1">
      <c r="A222" s="28" t="e">
        <f>IF(#REF!="","",IF(#REF!='Phieu YC'!$F$6,#REF!,""))</f>
        <v>#REF!</v>
      </c>
      <c r="B222" s="27" t="e">
        <f>IF(#REF!="","",IF(#REF!='Phieu YC'!$F$6,#REF!,""))</f>
        <v>#REF!</v>
      </c>
      <c r="C222" s="28" t="e">
        <f>IF(#REF!="","",IF(#REF!='Phieu YC'!$F$6,#REF!,""))</f>
        <v>#REF!</v>
      </c>
      <c r="D222" s="29" t="e">
        <f>IF(#REF!="","",IF(#REF!='Phieu YC'!$F$6,#REF!,""))</f>
        <v>#REF!</v>
      </c>
      <c r="E222" s="29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</row>
    <row r="223" spans="1:22" s="30" customFormat="1" ht="16.8" hidden="1">
      <c r="A223" s="28" t="e">
        <f>IF(#REF!="","",IF(#REF!='Phieu YC'!$F$6,#REF!,""))</f>
        <v>#REF!</v>
      </c>
      <c r="B223" s="27" t="e">
        <f>IF(#REF!="","",IF(#REF!='Phieu YC'!$F$6,#REF!,""))</f>
        <v>#REF!</v>
      </c>
      <c r="C223" s="28" t="e">
        <f>IF(#REF!="","",IF(#REF!='Phieu YC'!$F$6,#REF!,""))</f>
        <v>#REF!</v>
      </c>
      <c r="D223" s="29" t="e">
        <f>IF(#REF!="","",IF(#REF!='Phieu YC'!$F$6,#REF!,""))</f>
        <v>#REF!</v>
      </c>
      <c r="E223" s="29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</row>
    <row r="224" spans="1:22" s="30" customFormat="1" ht="16.8" hidden="1">
      <c r="A224" s="28" t="e">
        <f>IF(#REF!="","",IF(#REF!='Phieu YC'!$F$6,#REF!,""))</f>
        <v>#REF!</v>
      </c>
      <c r="B224" s="27" t="e">
        <f>IF(#REF!="","",IF(#REF!='Phieu YC'!$F$6,#REF!,""))</f>
        <v>#REF!</v>
      </c>
      <c r="C224" s="28" t="e">
        <f>IF(#REF!="","",IF(#REF!='Phieu YC'!$F$6,#REF!,""))</f>
        <v>#REF!</v>
      </c>
      <c r="D224" s="29" t="e">
        <f>IF(#REF!="","",IF(#REF!='Phieu YC'!$F$6,#REF!,""))</f>
        <v>#REF!</v>
      </c>
      <c r="E224" s="29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</row>
    <row r="225" spans="1:22" s="30" customFormat="1" ht="16.8" hidden="1">
      <c r="A225" s="28" t="e">
        <f>IF(#REF!="","",IF(#REF!='Phieu YC'!$F$6,#REF!,""))</f>
        <v>#REF!</v>
      </c>
      <c r="B225" s="27" t="e">
        <f>IF(#REF!="","",IF(#REF!='Phieu YC'!$F$6,#REF!,""))</f>
        <v>#REF!</v>
      </c>
      <c r="C225" s="28" t="e">
        <f>IF(#REF!="","",IF(#REF!='Phieu YC'!$F$6,#REF!,""))</f>
        <v>#REF!</v>
      </c>
      <c r="D225" s="29" t="e">
        <f>IF(#REF!="","",IF(#REF!='Phieu YC'!$F$6,#REF!,""))</f>
        <v>#REF!</v>
      </c>
      <c r="E225" s="29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</row>
    <row r="226" spans="1:22" s="30" customFormat="1" ht="16.8" hidden="1">
      <c r="A226" s="28" t="e">
        <f>IF(#REF!="","",IF(#REF!='Phieu YC'!$F$6,#REF!,""))</f>
        <v>#REF!</v>
      </c>
      <c r="B226" s="27" t="e">
        <f>IF(#REF!="","",IF(#REF!='Phieu YC'!$F$6,#REF!,""))</f>
        <v>#REF!</v>
      </c>
      <c r="C226" s="28" t="e">
        <f>IF(#REF!="","",IF(#REF!='Phieu YC'!$F$6,#REF!,""))</f>
        <v>#REF!</v>
      </c>
      <c r="D226" s="29" t="e">
        <f>IF(#REF!="","",IF(#REF!='Phieu YC'!$F$6,#REF!,""))</f>
        <v>#REF!</v>
      </c>
      <c r="E226" s="29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</row>
    <row r="227" spans="1:22" s="30" customFormat="1" ht="16.8" hidden="1">
      <c r="A227" s="28" t="e">
        <f>IF(#REF!="","",IF(#REF!='Phieu YC'!$F$6,#REF!,""))</f>
        <v>#REF!</v>
      </c>
      <c r="B227" s="27" t="e">
        <f>IF(#REF!="","",IF(#REF!='Phieu YC'!$F$6,#REF!,""))</f>
        <v>#REF!</v>
      </c>
      <c r="C227" s="28" t="e">
        <f>IF(#REF!="","",IF(#REF!='Phieu YC'!$F$6,#REF!,""))</f>
        <v>#REF!</v>
      </c>
      <c r="D227" s="29" t="e">
        <f>IF(#REF!="","",IF(#REF!='Phieu YC'!$F$6,#REF!,""))</f>
        <v>#REF!</v>
      </c>
      <c r="E227" s="29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</row>
    <row r="228" spans="1:22" s="30" customFormat="1" ht="16.8" hidden="1">
      <c r="A228" s="28" t="e">
        <f>IF(#REF!="","",IF(#REF!='Phieu YC'!$F$6,#REF!,""))</f>
        <v>#REF!</v>
      </c>
      <c r="B228" s="27" t="e">
        <f>IF(#REF!="","",IF(#REF!='Phieu YC'!$F$6,#REF!,""))</f>
        <v>#REF!</v>
      </c>
      <c r="C228" s="28" t="e">
        <f>IF(#REF!="","",IF(#REF!='Phieu YC'!$F$6,#REF!,""))</f>
        <v>#REF!</v>
      </c>
      <c r="D228" s="29" t="e">
        <f>IF(#REF!="","",IF(#REF!='Phieu YC'!$F$6,#REF!,""))</f>
        <v>#REF!</v>
      </c>
      <c r="E228" s="29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</row>
    <row r="229" spans="1:22" s="30" customFormat="1" ht="16.8" hidden="1">
      <c r="A229" s="28" t="e">
        <f>IF(#REF!="","",IF(#REF!='Phieu YC'!$F$6,#REF!,""))</f>
        <v>#REF!</v>
      </c>
      <c r="B229" s="27" t="e">
        <f>IF(#REF!="","",IF(#REF!='Phieu YC'!$F$6,#REF!,""))</f>
        <v>#REF!</v>
      </c>
      <c r="C229" s="28" t="e">
        <f>IF(#REF!="","",IF(#REF!='Phieu YC'!$F$6,#REF!,""))</f>
        <v>#REF!</v>
      </c>
      <c r="D229" s="29" t="e">
        <f>IF(#REF!="","",IF(#REF!='Phieu YC'!$F$6,#REF!,""))</f>
        <v>#REF!</v>
      </c>
      <c r="E229" s="29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</row>
    <row r="230" spans="1:22" s="30" customFormat="1" ht="16.8" hidden="1">
      <c r="A230" s="28" t="e">
        <f>IF(#REF!="","",IF(#REF!='Phieu YC'!$F$6,#REF!,""))</f>
        <v>#REF!</v>
      </c>
      <c r="B230" s="27" t="e">
        <f>IF(#REF!="","",IF(#REF!='Phieu YC'!$F$6,#REF!,""))</f>
        <v>#REF!</v>
      </c>
      <c r="C230" s="28" t="e">
        <f>IF(#REF!="","",IF(#REF!='Phieu YC'!$F$6,#REF!,""))</f>
        <v>#REF!</v>
      </c>
      <c r="D230" s="29" t="e">
        <f>IF(#REF!="","",IF(#REF!='Phieu YC'!$F$6,#REF!,""))</f>
        <v>#REF!</v>
      </c>
      <c r="E230" s="29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</row>
    <row r="231" spans="1:22" s="30" customFormat="1" ht="16.8" hidden="1">
      <c r="A231" s="28" t="e">
        <f>IF(#REF!="","",IF(#REF!='Phieu YC'!$F$6,#REF!,""))</f>
        <v>#REF!</v>
      </c>
      <c r="B231" s="27" t="e">
        <f>IF(#REF!="","",IF(#REF!='Phieu YC'!$F$6,#REF!,""))</f>
        <v>#REF!</v>
      </c>
      <c r="C231" s="28" t="e">
        <f>IF(#REF!="","",IF(#REF!='Phieu YC'!$F$6,#REF!,""))</f>
        <v>#REF!</v>
      </c>
      <c r="D231" s="29" t="e">
        <f>IF(#REF!="","",IF(#REF!='Phieu YC'!$F$6,#REF!,""))</f>
        <v>#REF!</v>
      </c>
      <c r="E231" s="29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</row>
    <row r="232" spans="1:22" s="30" customFormat="1" ht="16.8" hidden="1">
      <c r="A232" s="28" t="e">
        <f>IF(#REF!="","",IF(#REF!='Phieu YC'!$F$6,#REF!,""))</f>
        <v>#REF!</v>
      </c>
      <c r="B232" s="27" t="e">
        <f>IF(#REF!="","",IF(#REF!='Phieu YC'!$F$6,#REF!,""))</f>
        <v>#REF!</v>
      </c>
      <c r="C232" s="28" t="e">
        <f>IF(#REF!="","",IF(#REF!='Phieu YC'!$F$6,#REF!,""))</f>
        <v>#REF!</v>
      </c>
      <c r="D232" s="29" t="e">
        <f>IF(#REF!="","",IF(#REF!='Phieu YC'!$F$6,#REF!,""))</f>
        <v>#REF!</v>
      </c>
      <c r="E232" s="29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</row>
    <row r="233" spans="1:22" s="30" customFormat="1" ht="16.8" hidden="1">
      <c r="A233" s="28" t="e">
        <f>IF(#REF!="","",IF(#REF!='Phieu YC'!$F$6,#REF!,""))</f>
        <v>#REF!</v>
      </c>
      <c r="B233" s="27" t="e">
        <f>IF(#REF!="","",IF(#REF!='Phieu YC'!$F$6,#REF!,""))</f>
        <v>#REF!</v>
      </c>
      <c r="C233" s="28" t="e">
        <f>IF(#REF!="","",IF(#REF!='Phieu YC'!$F$6,#REF!,""))</f>
        <v>#REF!</v>
      </c>
      <c r="D233" s="29" t="e">
        <f>IF(#REF!="","",IF(#REF!='Phieu YC'!$F$6,#REF!,""))</f>
        <v>#REF!</v>
      </c>
      <c r="E233" s="29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s="30" customFormat="1" ht="16.8" hidden="1">
      <c r="A234" s="28" t="e">
        <f>IF(#REF!="","",IF(#REF!='Phieu YC'!$F$6,#REF!,""))</f>
        <v>#REF!</v>
      </c>
      <c r="B234" s="27" t="e">
        <f>IF(#REF!="","",IF(#REF!='Phieu YC'!$F$6,#REF!,""))</f>
        <v>#REF!</v>
      </c>
      <c r="C234" s="28" t="e">
        <f>IF(#REF!="","",IF(#REF!='Phieu YC'!$F$6,#REF!,""))</f>
        <v>#REF!</v>
      </c>
      <c r="D234" s="29" t="e">
        <f>IF(#REF!="","",IF(#REF!='Phieu YC'!$F$6,#REF!,""))</f>
        <v>#REF!</v>
      </c>
      <c r="E234" s="29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</row>
    <row r="235" spans="1:22" s="30" customFormat="1" ht="16.8" hidden="1">
      <c r="A235" s="28" t="e">
        <f>IF(#REF!="","",IF(#REF!='Phieu YC'!$F$6,#REF!,""))</f>
        <v>#REF!</v>
      </c>
      <c r="B235" s="27" t="e">
        <f>IF(#REF!="","",IF(#REF!='Phieu YC'!$F$6,#REF!,""))</f>
        <v>#REF!</v>
      </c>
      <c r="C235" s="28" t="e">
        <f>IF(#REF!="","",IF(#REF!='Phieu YC'!$F$6,#REF!,""))</f>
        <v>#REF!</v>
      </c>
      <c r="D235" s="29" t="e">
        <f>IF(#REF!="","",IF(#REF!='Phieu YC'!$F$6,#REF!,""))</f>
        <v>#REF!</v>
      </c>
      <c r="E235" s="29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</row>
    <row r="236" spans="1:22" s="30" customFormat="1" ht="16.8" hidden="1">
      <c r="A236" s="28" t="e">
        <f>IF(#REF!="","",IF(#REF!='Phieu YC'!$F$6,#REF!,""))</f>
        <v>#REF!</v>
      </c>
      <c r="B236" s="27" t="e">
        <f>IF(#REF!="","",IF(#REF!='Phieu YC'!$F$6,#REF!,""))</f>
        <v>#REF!</v>
      </c>
      <c r="C236" s="28" t="e">
        <f>IF(#REF!="","",IF(#REF!='Phieu YC'!$F$6,#REF!,""))</f>
        <v>#REF!</v>
      </c>
      <c r="D236" s="29" t="e">
        <f>IF(#REF!="","",IF(#REF!='Phieu YC'!$F$6,#REF!,""))</f>
        <v>#REF!</v>
      </c>
      <c r="E236" s="29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</row>
    <row r="237" spans="1:22" s="30" customFormat="1" ht="16.8" hidden="1">
      <c r="A237" s="28" t="e">
        <f>IF(#REF!="","",IF(#REF!='Phieu YC'!$F$6,#REF!,""))</f>
        <v>#REF!</v>
      </c>
      <c r="B237" s="27" t="e">
        <f>IF(#REF!="","",IF(#REF!='Phieu YC'!$F$6,#REF!,""))</f>
        <v>#REF!</v>
      </c>
      <c r="C237" s="28" t="e">
        <f>IF(#REF!="","",IF(#REF!='Phieu YC'!$F$6,#REF!,""))</f>
        <v>#REF!</v>
      </c>
      <c r="D237" s="29" t="e">
        <f>IF(#REF!="","",IF(#REF!='Phieu YC'!$F$6,#REF!,""))</f>
        <v>#REF!</v>
      </c>
      <c r="E237" s="29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</row>
    <row r="238" spans="1:22" s="30" customFormat="1" ht="16.8" hidden="1">
      <c r="A238" s="28" t="e">
        <f>IF(#REF!="","",IF(#REF!='Phieu YC'!$F$6,#REF!,""))</f>
        <v>#REF!</v>
      </c>
      <c r="B238" s="27" t="e">
        <f>IF(#REF!="","",IF(#REF!='Phieu YC'!$F$6,#REF!,""))</f>
        <v>#REF!</v>
      </c>
      <c r="C238" s="28" t="e">
        <f>IF(#REF!="","",IF(#REF!='Phieu YC'!$F$6,#REF!,""))</f>
        <v>#REF!</v>
      </c>
      <c r="D238" s="29" t="e">
        <f>IF(#REF!="","",IF(#REF!='Phieu YC'!$F$6,#REF!,""))</f>
        <v>#REF!</v>
      </c>
      <c r="E238" s="29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</row>
    <row r="239" spans="1:22" s="30" customFormat="1" ht="16.8" hidden="1">
      <c r="A239" s="28" t="e">
        <f>IF(#REF!="","",IF(#REF!='Phieu YC'!$F$6,#REF!,""))</f>
        <v>#REF!</v>
      </c>
      <c r="B239" s="27" t="e">
        <f>IF(#REF!="","",IF(#REF!='Phieu YC'!$F$6,#REF!,""))</f>
        <v>#REF!</v>
      </c>
      <c r="C239" s="28" t="e">
        <f>IF(#REF!="","",IF(#REF!='Phieu YC'!$F$6,#REF!,""))</f>
        <v>#REF!</v>
      </c>
      <c r="D239" s="29" t="e">
        <f>IF(#REF!="","",IF(#REF!='Phieu YC'!$F$6,#REF!,""))</f>
        <v>#REF!</v>
      </c>
      <c r="E239" s="29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</row>
    <row r="240" spans="1:22" s="30" customFormat="1" ht="16.8" hidden="1">
      <c r="A240" s="28" t="e">
        <f>IF(#REF!="","",IF(#REF!='Phieu YC'!$F$6,#REF!,""))</f>
        <v>#REF!</v>
      </c>
      <c r="B240" s="27" t="e">
        <f>IF(#REF!="","",IF(#REF!='Phieu YC'!$F$6,#REF!,""))</f>
        <v>#REF!</v>
      </c>
      <c r="C240" s="28" t="e">
        <f>IF(#REF!="","",IF(#REF!='Phieu YC'!$F$6,#REF!,""))</f>
        <v>#REF!</v>
      </c>
      <c r="D240" s="29" t="e">
        <f>IF(#REF!="","",IF(#REF!='Phieu YC'!$F$6,#REF!,""))</f>
        <v>#REF!</v>
      </c>
      <c r="E240" s="29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</row>
    <row r="241" spans="1:22" s="30" customFormat="1" ht="16.8" hidden="1">
      <c r="A241" s="28" t="e">
        <f>IF(#REF!="","",IF(#REF!='Phieu YC'!$F$6,#REF!,""))</f>
        <v>#REF!</v>
      </c>
      <c r="B241" s="27" t="e">
        <f>IF(#REF!="","",IF(#REF!='Phieu YC'!$F$6,#REF!,""))</f>
        <v>#REF!</v>
      </c>
      <c r="C241" s="28" t="e">
        <f>IF(#REF!="","",IF(#REF!='Phieu YC'!$F$6,#REF!,""))</f>
        <v>#REF!</v>
      </c>
      <c r="D241" s="29" t="e">
        <f>IF(#REF!="","",IF(#REF!='Phieu YC'!$F$6,#REF!,""))</f>
        <v>#REF!</v>
      </c>
      <c r="E241" s="29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</row>
    <row r="242" spans="1:22" s="30" customFormat="1" ht="16.8" hidden="1">
      <c r="A242" s="28" t="e">
        <f>IF(#REF!="","",IF(#REF!='Phieu YC'!$F$6,#REF!,""))</f>
        <v>#REF!</v>
      </c>
      <c r="B242" s="27" t="e">
        <f>IF(#REF!="","",IF(#REF!='Phieu YC'!$F$6,#REF!,""))</f>
        <v>#REF!</v>
      </c>
      <c r="C242" s="28" t="e">
        <f>IF(#REF!="","",IF(#REF!='Phieu YC'!$F$6,#REF!,""))</f>
        <v>#REF!</v>
      </c>
      <c r="D242" s="29" t="e">
        <f>IF(#REF!="","",IF(#REF!='Phieu YC'!$F$6,#REF!,""))</f>
        <v>#REF!</v>
      </c>
      <c r="E242" s="29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</row>
    <row r="243" spans="1:22" s="30" customFormat="1" ht="16.8" hidden="1">
      <c r="A243" s="28" t="e">
        <f>IF(#REF!="","",IF(#REF!='Phieu YC'!$F$6,#REF!,""))</f>
        <v>#REF!</v>
      </c>
      <c r="B243" s="27" t="e">
        <f>IF(#REF!="","",IF(#REF!='Phieu YC'!$F$6,#REF!,""))</f>
        <v>#REF!</v>
      </c>
      <c r="C243" s="28" t="e">
        <f>IF(#REF!="","",IF(#REF!='Phieu YC'!$F$6,#REF!,""))</f>
        <v>#REF!</v>
      </c>
      <c r="D243" s="29" t="e">
        <f>IF(#REF!="","",IF(#REF!='Phieu YC'!$F$6,#REF!,""))</f>
        <v>#REF!</v>
      </c>
      <c r="E243" s="29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</row>
    <row r="244" spans="1:22" s="30" customFormat="1" ht="16.8" hidden="1">
      <c r="A244" s="28" t="e">
        <f>IF(#REF!="","",IF(#REF!='Phieu YC'!$F$6,#REF!,""))</f>
        <v>#REF!</v>
      </c>
      <c r="B244" s="27" t="e">
        <f>IF(#REF!="","",IF(#REF!='Phieu YC'!$F$6,#REF!,""))</f>
        <v>#REF!</v>
      </c>
      <c r="C244" s="28" t="e">
        <f>IF(#REF!="","",IF(#REF!='Phieu YC'!$F$6,#REF!,""))</f>
        <v>#REF!</v>
      </c>
      <c r="D244" s="29" t="e">
        <f>IF(#REF!="","",IF(#REF!='Phieu YC'!$F$6,#REF!,""))</f>
        <v>#REF!</v>
      </c>
      <c r="E244" s="29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</row>
    <row r="245" spans="1:22" s="30" customFormat="1" ht="16.8" hidden="1">
      <c r="A245" s="28" t="e">
        <f>IF(#REF!="","",IF(#REF!='Phieu YC'!$F$6,#REF!,""))</f>
        <v>#REF!</v>
      </c>
      <c r="B245" s="27" t="e">
        <f>IF(#REF!="","",IF(#REF!='Phieu YC'!$F$6,#REF!,""))</f>
        <v>#REF!</v>
      </c>
      <c r="C245" s="28" t="e">
        <f>IF(#REF!="","",IF(#REF!='Phieu YC'!$F$6,#REF!,""))</f>
        <v>#REF!</v>
      </c>
      <c r="D245" s="29" t="e">
        <f>IF(#REF!="","",IF(#REF!='Phieu YC'!$F$6,#REF!,""))</f>
        <v>#REF!</v>
      </c>
      <c r="E245" s="29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</row>
    <row r="246" spans="1:22" s="30" customFormat="1" ht="16.8" hidden="1">
      <c r="A246" s="28" t="e">
        <f>IF(#REF!="","",IF(#REF!='Phieu YC'!$F$6,#REF!,""))</f>
        <v>#REF!</v>
      </c>
      <c r="B246" s="27" t="e">
        <f>IF(#REF!="","",IF(#REF!='Phieu YC'!$F$6,#REF!,""))</f>
        <v>#REF!</v>
      </c>
      <c r="C246" s="28" t="e">
        <f>IF(#REF!="","",IF(#REF!='Phieu YC'!$F$6,#REF!,""))</f>
        <v>#REF!</v>
      </c>
      <c r="D246" s="29" t="e">
        <f>IF(#REF!="","",IF(#REF!='Phieu YC'!$F$6,#REF!,""))</f>
        <v>#REF!</v>
      </c>
      <c r="E246" s="29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</row>
    <row r="247" spans="1:22" s="30" customFormat="1" ht="16.8" hidden="1">
      <c r="A247" s="28" t="e">
        <f>IF(#REF!="","",IF(#REF!='Phieu YC'!$F$6,#REF!,""))</f>
        <v>#REF!</v>
      </c>
      <c r="B247" s="27" t="e">
        <f>IF(#REF!="","",IF(#REF!='Phieu YC'!$F$6,#REF!,""))</f>
        <v>#REF!</v>
      </c>
      <c r="C247" s="28" t="e">
        <f>IF(#REF!="","",IF(#REF!='Phieu YC'!$F$6,#REF!,""))</f>
        <v>#REF!</v>
      </c>
      <c r="D247" s="29" t="e">
        <f>IF(#REF!="","",IF(#REF!='Phieu YC'!$F$6,#REF!,""))</f>
        <v>#REF!</v>
      </c>
      <c r="E247" s="29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</row>
    <row r="248" spans="1:22" s="30" customFormat="1" ht="16.8" hidden="1">
      <c r="A248" s="28" t="e">
        <f>IF(#REF!="","",IF(#REF!='Phieu YC'!$F$6,#REF!,""))</f>
        <v>#REF!</v>
      </c>
      <c r="B248" s="27" t="e">
        <f>IF(#REF!="","",IF(#REF!='Phieu YC'!$F$6,#REF!,""))</f>
        <v>#REF!</v>
      </c>
      <c r="C248" s="28" t="e">
        <f>IF(#REF!="","",IF(#REF!='Phieu YC'!$F$6,#REF!,""))</f>
        <v>#REF!</v>
      </c>
      <c r="D248" s="29" t="e">
        <f>IF(#REF!="","",IF(#REF!='Phieu YC'!$F$6,#REF!,""))</f>
        <v>#REF!</v>
      </c>
      <c r="E248" s="29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</row>
    <row r="249" spans="1:22" s="30" customFormat="1" ht="16.8" hidden="1">
      <c r="A249" s="28" t="e">
        <f>IF(#REF!="","",IF(#REF!='Phieu YC'!$F$6,#REF!,""))</f>
        <v>#REF!</v>
      </c>
      <c r="B249" s="27" t="e">
        <f>IF(#REF!="","",IF(#REF!='Phieu YC'!$F$6,#REF!,""))</f>
        <v>#REF!</v>
      </c>
      <c r="C249" s="28" t="e">
        <f>IF(#REF!="","",IF(#REF!='Phieu YC'!$F$6,#REF!,""))</f>
        <v>#REF!</v>
      </c>
      <c r="D249" s="29" t="e">
        <f>IF(#REF!="","",IF(#REF!='Phieu YC'!$F$6,#REF!,""))</f>
        <v>#REF!</v>
      </c>
      <c r="E249" s="29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</row>
    <row r="250" spans="1:22" s="30" customFormat="1" ht="16.8" hidden="1">
      <c r="A250" s="28" t="e">
        <f>IF(#REF!="","",IF(#REF!='Phieu YC'!$F$6,#REF!,""))</f>
        <v>#REF!</v>
      </c>
      <c r="B250" s="27" t="e">
        <f>IF(#REF!="","",IF(#REF!='Phieu YC'!$F$6,#REF!,""))</f>
        <v>#REF!</v>
      </c>
      <c r="C250" s="28" t="e">
        <f>IF(#REF!="","",IF(#REF!='Phieu YC'!$F$6,#REF!,""))</f>
        <v>#REF!</v>
      </c>
      <c r="D250" s="29" t="e">
        <f>IF(#REF!="","",IF(#REF!='Phieu YC'!$F$6,#REF!,""))</f>
        <v>#REF!</v>
      </c>
      <c r="E250" s="29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</row>
    <row r="251" spans="1:22" s="30" customFormat="1" ht="16.8" hidden="1">
      <c r="A251" s="28" t="e">
        <f>IF(#REF!="","",IF(#REF!='Phieu YC'!$F$6,#REF!,""))</f>
        <v>#REF!</v>
      </c>
      <c r="B251" s="27" t="e">
        <f>IF(#REF!="","",IF(#REF!='Phieu YC'!$F$6,#REF!,""))</f>
        <v>#REF!</v>
      </c>
      <c r="C251" s="28" t="e">
        <f>IF(#REF!="","",IF(#REF!='Phieu YC'!$F$6,#REF!,""))</f>
        <v>#REF!</v>
      </c>
      <c r="D251" s="29" t="e">
        <f>IF(#REF!="","",IF(#REF!='Phieu YC'!$F$6,#REF!,""))</f>
        <v>#REF!</v>
      </c>
      <c r="E251" s="29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</row>
    <row r="252" spans="1:22" s="30" customFormat="1" ht="16.8" hidden="1">
      <c r="A252" s="28" t="e">
        <f>IF(#REF!="","",IF(#REF!='Phieu YC'!$F$6,#REF!,""))</f>
        <v>#REF!</v>
      </c>
      <c r="B252" s="27" t="e">
        <f>IF(#REF!="","",IF(#REF!='Phieu YC'!$F$6,#REF!,""))</f>
        <v>#REF!</v>
      </c>
      <c r="C252" s="28" t="e">
        <f>IF(#REF!="","",IF(#REF!='Phieu YC'!$F$6,#REF!,""))</f>
        <v>#REF!</v>
      </c>
      <c r="D252" s="29" t="e">
        <f>IF(#REF!="","",IF(#REF!='Phieu YC'!$F$6,#REF!,""))</f>
        <v>#REF!</v>
      </c>
      <c r="E252" s="29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s="30" customFormat="1" ht="16.8" hidden="1">
      <c r="A253" s="28" t="e">
        <f>IF(#REF!="","",IF(#REF!='Phieu YC'!$F$6,#REF!,""))</f>
        <v>#REF!</v>
      </c>
      <c r="B253" s="27" t="e">
        <f>IF(#REF!="","",IF(#REF!='Phieu YC'!$F$6,#REF!,""))</f>
        <v>#REF!</v>
      </c>
      <c r="C253" s="28" t="e">
        <f>IF(#REF!="","",IF(#REF!='Phieu YC'!$F$6,#REF!,""))</f>
        <v>#REF!</v>
      </c>
      <c r="D253" s="29" t="e">
        <f>IF(#REF!="","",IF(#REF!='Phieu YC'!$F$6,#REF!,""))</f>
        <v>#REF!</v>
      </c>
      <c r="E253" s="29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 spans="1:22" s="30" customFormat="1" ht="16.8" hidden="1">
      <c r="A254" s="28" t="e">
        <f>IF(#REF!="","",IF(#REF!='Phieu YC'!$F$6,#REF!,""))</f>
        <v>#REF!</v>
      </c>
      <c r="B254" s="27" t="e">
        <f>IF(#REF!="","",IF(#REF!='Phieu YC'!$F$6,#REF!,""))</f>
        <v>#REF!</v>
      </c>
      <c r="C254" s="28" t="e">
        <f>IF(#REF!="","",IF(#REF!='Phieu YC'!$F$6,#REF!,""))</f>
        <v>#REF!</v>
      </c>
      <c r="D254" s="29" t="e">
        <f>IF(#REF!="","",IF(#REF!='Phieu YC'!$F$6,#REF!,""))</f>
        <v>#REF!</v>
      </c>
      <c r="E254" s="29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</row>
    <row r="255" spans="1:22" s="30" customFormat="1" ht="16.8" hidden="1">
      <c r="A255" s="28" t="e">
        <f>IF(#REF!="","",IF(#REF!='Phieu YC'!$F$6,#REF!,""))</f>
        <v>#REF!</v>
      </c>
      <c r="B255" s="27" t="e">
        <f>IF(#REF!="","",IF(#REF!='Phieu YC'!$F$6,#REF!,""))</f>
        <v>#REF!</v>
      </c>
      <c r="C255" s="28" t="e">
        <f>IF(#REF!="","",IF(#REF!='Phieu YC'!$F$6,#REF!,""))</f>
        <v>#REF!</v>
      </c>
      <c r="D255" s="29" t="e">
        <f>IF(#REF!="","",IF(#REF!='Phieu YC'!$F$6,#REF!,""))</f>
        <v>#REF!</v>
      </c>
      <c r="E255" s="29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</row>
    <row r="256" spans="1:22" s="30" customFormat="1" ht="16.8" hidden="1">
      <c r="A256" s="28" t="e">
        <f>IF(#REF!="","",IF(#REF!='Phieu YC'!$F$6,#REF!,""))</f>
        <v>#REF!</v>
      </c>
      <c r="B256" s="27" t="e">
        <f>IF(#REF!="","",IF(#REF!='Phieu YC'!$F$6,#REF!,""))</f>
        <v>#REF!</v>
      </c>
      <c r="C256" s="28" t="e">
        <f>IF(#REF!="","",IF(#REF!='Phieu YC'!$F$6,#REF!,""))</f>
        <v>#REF!</v>
      </c>
      <c r="D256" s="29" t="e">
        <f>IF(#REF!="","",IF(#REF!='Phieu YC'!$F$6,#REF!,""))</f>
        <v>#REF!</v>
      </c>
      <c r="E256" s="29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</row>
    <row r="257" spans="1:22" s="30" customFormat="1" ht="16.8" hidden="1">
      <c r="A257" s="28" t="e">
        <f>IF(#REF!="","",IF(#REF!='Phieu YC'!$F$6,#REF!,""))</f>
        <v>#REF!</v>
      </c>
      <c r="B257" s="27" t="e">
        <f>IF(#REF!="","",IF(#REF!='Phieu YC'!$F$6,#REF!,""))</f>
        <v>#REF!</v>
      </c>
      <c r="C257" s="28" t="e">
        <f>IF(#REF!="","",IF(#REF!='Phieu YC'!$F$6,#REF!,""))</f>
        <v>#REF!</v>
      </c>
      <c r="D257" s="29" t="e">
        <f>IF(#REF!="","",IF(#REF!='Phieu YC'!$F$6,#REF!,""))</f>
        <v>#REF!</v>
      </c>
      <c r="E257" s="29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</row>
    <row r="258" spans="1:22" s="30" customFormat="1" ht="16.8" hidden="1">
      <c r="A258" s="28" t="e">
        <f>IF(#REF!="","",IF(#REF!='Phieu YC'!$F$6,#REF!,""))</f>
        <v>#REF!</v>
      </c>
      <c r="B258" s="27" t="e">
        <f>IF(#REF!="","",IF(#REF!='Phieu YC'!$F$6,#REF!,""))</f>
        <v>#REF!</v>
      </c>
      <c r="C258" s="28" t="e">
        <f>IF(#REF!="","",IF(#REF!='Phieu YC'!$F$6,#REF!,""))</f>
        <v>#REF!</v>
      </c>
      <c r="D258" s="29" t="e">
        <f>IF(#REF!="","",IF(#REF!='Phieu YC'!$F$6,#REF!,""))</f>
        <v>#REF!</v>
      </c>
      <c r="E258" s="29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</row>
    <row r="259" spans="1:22" s="30" customFormat="1" ht="16.8" hidden="1">
      <c r="A259" s="28" t="e">
        <f>IF(#REF!="","",IF(#REF!='Phieu YC'!$F$6,#REF!,""))</f>
        <v>#REF!</v>
      </c>
      <c r="B259" s="27" t="e">
        <f>IF(#REF!="","",IF(#REF!='Phieu YC'!$F$6,#REF!,""))</f>
        <v>#REF!</v>
      </c>
      <c r="C259" s="28" t="e">
        <f>IF(#REF!="","",IF(#REF!='Phieu YC'!$F$6,#REF!,""))</f>
        <v>#REF!</v>
      </c>
      <c r="D259" s="29" t="e">
        <f>IF(#REF!="","",IF(#REF!='Phieu YC'!$F$6,#REF!,""))</f>
        <v>#REF!</v>
      </c>
      <c r="E259" s="29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</row>
    <row r="260" spans="1:22" s="30" customFormat="1" ht="16.8" hidden="1">
      <c r="A260" s="28" t="e">
        <f>IF(#REF!="","",IF(#REF!='Phieu YC'!$F$6,#REF!,""))</f>
        <v>#REF!</v>
      </c>
      <c r="B260" s="27" t="e">
        <f>IF(#REF!="","",IF(#REF!='Phieu YC'!$F$6,#REF!,""))</f>
        <v>#REF!</v>
      </c>
      <c r="C260" s="28" t="e">
        <f>IF(#REF!="","",IF(#REF!='Phieu YC'!$F$6,#REF!,""))</f>
        <v>#REF!</v>
      </c>
      <c r="D260" s="29" t="e">
        <f>IF(#REF!="","",IF(#REF!='Phieu YC'!$F$6,#REF!,""))</f>
        <v>#REF!</v>
      </c>
      <c r="E260" s="29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</row>
    <row r="261" spans="1:22" s="30" customFormat="1" ht="16.8" hidden="1">
      <c r="A261" s="28" t="e">
        <f>IF(#REF!="","",IF(#REF!='Phieu YC'!$F$6,#REF!,""))</f>
        <v>#REF!</v>
      </c>
      <c r="B261" s="27" t="e">
        <f>IF(#REF!="","",IF(#REF!='Phieu YC'!$F$6,#REF!,""))</f>
        <v>#REF!</v>
      </c>
      <c r="C261" s="28" t="e">
        <f>IF(#REF!="","",IF(#REF!='Phieu YC'!$F$6,#REF!,""))</f>
        <v>#REF!</v>
      </c>
      <c r="D261" s="29" t="e">
        <f>IF(#REF!="","",IF(#REF!='Phieu YC'!$F$6,#REF!,""))</f>
        <v>#REF!</v>
      </c>
      <c r="E261" s="29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</row>
    <row r="262" spans="1:22" s="30" customFormat="1" ht="16.8" hidden="1">
      <c r="A262" s="28" t="e">
        <f>IF(#REF!="","",IF(#REF!='Phieu YC'!$F$6,#REF!,""))</f>
        <v>#REF!</v>
      </c>
      <c r="B262" s="27" t="e">
        <f>IF(#REF!="","",IF(#REF!='Phieu YC'!$F$6,#REF!,""))</f>
        <v>#REF!</v>
      </c>
      <c r="C262" s="28" t="e">
        <f>IF(#REF!="","",IF(#REF!='Phieu YC'!$F$6,#REF!,""))</f>
        <v>#REF!</v>
      </c>
      <c r="D262" s="29" t="e">
        <f>IF(#REF!="","",IF(#REF!='Phieu YC'!$F$6,#REF!,""))</f>
        <v>#REF!</v>
      </c>
      <c r="E262" s="29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s="30" customFormat="1" ht="16.8" hidden="1">
      <c r="A263" s="28" t="e">
        <f>IF(#REF!="","",IF(#REF!='Phieu YC'!$F$6,#REF!,""))</f>
        <v>#REF!</v>
      </c>
      <c r="B263" s="27" t="e">
        <f>IF(#REF!="","",IF(#REF!='Phieu YC'!$F$6,#REF!,""))</f>
        <v>#REF!</v>
      </c>
      <c r="C263" s="28" t="e">
        <f>IF(#REF!="","",IF(#REF!='Phieu YC'!$F$6,#REF!,""))</f>
        <v>#REF!</v>
      </c>
      <c r="D263" s="29" t="e">
        <f>IF(#REF!="","",IF(#REF!='Phieu YC'!$F$6,#REF!,""))</f>
        <v>#REF!</v>
      </c>
      <c r="E263" s="29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</row>
    <row r="264" spans="1:22" s="30" customFormat="1" ht="16.8" hidden="1">
      <c r="A264" s="28" t="e">
        <f>IF(#REF!="","",IF(#REF!='Phieu YC'!$F$6,#REF!,""))</f>
        <v>#REF!</v>
      </c>
      <c r="B264" s="27" t="e">
        <f>IF(#REF!="","",IF(#REF!='Phieu YC'!$F$6,#REF!,""))</f>
        <v>#REF!</v>
      </c>
      <c r="C264" s="28" t="e">
        <f>IF(#REF!="","",IF(#REF!='Phieu YC'!$F$6,#REF!,""))</f>
        <v>#REF!</v>
      </c>
      <c r="D264" s="29" t="e">
        <f>IF(#REF!="","",IF(#REF!='Phieu YC'!$F$6,#REF!,""))</f>
        <v>#REF!</v>
      </c>
      <c r="E264" s="29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</row>
    <row r="265" spans="1:22" s="30" customFormat="1" ht="16.8" hidden="1">
      <c r="A265" s="28" t="e">
        <f>IF(#REF!="","",IF(#REF!='Phieu YC'!$F$6,#REF!,""))</f>
        <v>#REF!</v>
      </c>
      <c r="B265" s="27" t="e">
        <f>IF(#REF!="","",IF(#REF!='Phieu YC'!$F$6,#REF!,""))</f>
        <v>#REF!</v>
      </c>
      <c r="C265" s="28" t="e">
        <f>IF(#REF!="","",IF(#REF!='Phieu YC'!$F$6,#REF!,""))</f>
        <v>#REF!</v>
      </c>
      <c r="D265" s="29" t="e">
        <f>IF(#REF!="","",IF(#REF!='Phieu YC'!$F$6,#REF!,""))</f>
        <v>#REF!</v>
      </c>
      <c r="E265" s="29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</row>
    <row r="266" spans="1:22" s="30" customFormat="1" ht="16.8" hidden="1">
      <c r="A266" s="28" t="e">
        <f>IF(#REF!="","",IF(#REF!='Phieu YC'!$F$6,#REF!,""))</f>
        <v>#REF!</v>
      </c>
      <c r="B266" s="27" t="e">
        <f>IF(#REF!="","",IF(#REF!='Phieu YC'!$F$6,#REF!,""))</f>
        <v>#REF!</v>
      </c>
      <c r="C266" s="28" t="e">
        <f>IF(#REF!="","",IF(#REF!='Phieu YC'!$F$6,#REF!,""))</f>
        <v>#REF!</v>
      </c>
      <c r="D266" s="29" t="e">
        <f>IF(#REF!="","",IF(#REF!='Phieu YC'!$F$6,#REF!,""))</f>
        <v>#REF!</v>
      </c>
      <c r="E266" s="29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</row>
    <row r="267" spans="1:22" s="30" customFormat="1" ht="16.8" hidden="1">
      <c r="A267" s="28" t="e">
        <f>IF(#REF!="","",IF(#REF!='Phieu YC'!$F$6,#REF!,""))</f>
        <v>#REF!</v>
      </c>
      <c r="B267" s="27" t="e">
        <f>IF(#REF!="","",IF(#REF!='Phieu YC'!$F$6,#REF!,""))</f>
        <v>#REF!</v>
      </c>
      <c r="C267" s="28" t="e">
        <f>IF(#REF!="","",IF(#REF!='Phieu YC'!$F$6,#REF!,""))</f>
        <v>#REF!</v>
      </c>
      <c r="D267" s="29" t="e">
        <f>IF(#REF!="","",IF(#REF!='Phieu YC'!$F$6,#REF!,""))</f>
        <v>#REF!</v>
      </c>
      <c r="E267" s="29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</row>
    <row r="268" spans="1:22" s="30" customFormat="1" ht="16.8" hidden="1">
      <c r="A268" s="28" t="e">
        <f>IF(#REF!="","",IF(#REF!='Phieu YC'!$F$6,#REF!,""))</f>
        <v>#REF!</v>
      </c>
      <c r="B268" s="27" t="e">
        <f>IF(#REF!="","",IF(#REF!='Phieu YC'!$F$6,#REF!,""))</f>
        <v>#REF!</v>
      </c>
      <c r="C268" s="28" t="e">
        <f>IF(#REF!="","",IF(#REF!='Phieu YC'!$F$6,#REF!,""))</f>
        <v>#REF!</v>
      </c>
      <c r="D268" s="29" t="e">
        <f>IF(#REF!="","",IF(#REF!='Phieu YC'!$F$6,#REF!,""))</f>
        <v>#REF!</v>
      </c>
      <c r="E268" s="29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</row>
    <row r="269" spans="1:22" s="30" customFormat="1" ht="16.8" hidden="1">
      <c r="A269" s="28" t="e">
        <f>IF(#REF!="","",IF(#REF!='Phieu YC'!$F$6,#REF!,""))</f>
        <v>#REF!</v>
      </c>
      <c r="B269" s="27" t="e">
        <f>IF(#REF!="","",IF(#REF!='Phieu YC'!$F$6,#REF!,""))</f>
        <v>#REF!</v>
      </c>
      <c r="C269" s="28" t="e">
        <f>IF(#REF!="","",IF(#REF!='Phieu YC'!$F$6,#REF!,""))</f>
        <v>#REF!</v>
      </c>
      <c r="D269" s="29" t="e">
        <f>IF(#REF!="","",IF(#REF!='Phieu YC'!$F$6,#REF!,""))</f>
        <v>#REF!</v>
      </c>
      <c r="E269" s="29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</row>
    <row r="270" spans="1:22" s="30" customFormat="1" ht="16.8" hidden="1">
      <c r="A270" s="28" t="e">
        <f>IF(#REF!="","",IF(#REF!='Phieu YC'!$F$6,#REF!,""))</f>
        <v>#REF!</v>
      </c>
      <c r="B270" s="27" t="e">
        <f>IF(#REF!="","",IF(#REF!='Phieu YC'!$F$6,#REF!,""))</f>
        <v>#REF!</v>
      </c>
      <c r="C270" s="28" t="e">
        <f>IF(#REF!="","",IF(#REF!='Phieu YC'!$F$6,#REF!,""))</f>
        <v>#REF!</v>
      </c>
      <c r="D270" s="29" t="e">
        <f>IF(#REF!="","",IF(#REF!='Phieu YC'!$F$6,#REF!,""))</f>
        <v>#REF!</v>
      </c>
      <c r="E270" s="29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</row>
    <row r="271" spans="1:22" s="30" customFormat="1" ht="16.8" hidden="1">
      <c r="A271" s="28" t="e">
        <f>IF(#REF!="","",IF(#REF!='Phieu YC'!$F$6,#REF!,""))</f>
        <v>#REF!</v>
      </c>
      <c r="B271" s="27" t="e">
        <f>IF(#REF!="","",IF(#REF!='Phieu YC'!$F$6,#REF!,""))</f>
        <v>#REF!</v>
      </c>
      <c r="C271" s="28" t="e">
        <f>IF(#REF!="","",IF(#REF!='Phieu YC'!$F$6,#REF!,""))</f>
        <v>#REF!</v>
      </c>
      <c r="D271" s="29" t="e">
        <f>IF(#REF!="","",IF(#REF!='Phieu YC'!$F$6,#REF!,""))</f>
        <v>#REF!</v>
      </c>
      <c r="E271" s="29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</row>
    <row r="272" spans="1:22" s="30" customFormat="1" ht="16.8" hidden="1">
      <c r="A272" s="28" t="e">
        <f>IF(#REF!="","",IF(#REF!='Phieu YC'!$F$6,#REF!,""))</f>
        <v>#REF!</v>
      </c>
      <c r="B272" s="27" t="e">
        <f>IF(#REF!="","",IF(#REF!='Phieu YC'!$F$6,#REF!,""))</f>
        <v>#REF!</v>
      </c>
      <c r="C272" s="28" t="e">
        <f>IF(#REF!="","",IF(#REF!='Phieu YC'!$F$6,#REF!,""))</f>
        <v>#REF!</v>
      </c>
      <c r="D272" s="29" t="e">
        <f>IF(#REF!="","",IF(#REF!='Phieu YC'!$F$6,#REF!,""))</f>
        <v>#REF!</v>
      </c>
      <c r="E272" s="29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</row>
    <row r="273" spans="1:22" s="30" customFormat="1" ht="16.8" hidden="1">
      <c r="A273" s="28" t="e">
        <f>IF(#REF!="","",IF(#REF!='Phieu YC'!$F$6,#REF!,""))</f>
        <v>#REF!</v>
      </c>
      <c r="B273" s="27" t="e">
        <f>IF(#REF!="","",IF(#REF!='Phieu YC'!$F$6,#REF!,""))</f>
        <v>#REF!</v>
      </c>
      <c r="C273" s="28" t="e">
        <f>IF(#REF!="","",IF(#REF!='Phieu YC'!$F$6,#REF!,""))</f>
        <v>#REF!</v>
      </c>
      <c r="D273" s="29" t="e">
        <f>IF(#REF!="","",IF(#REF!='Phieu YC'!$F$6,#REF!,""))</f>
        <v>#REF!</v>
      </c>
      <c r="E273" s="29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</row>
    <row r="274" spans="1:22" s="30" customFormat="1" ht="16.8" hidden="1">
      <c r="A274" s="28" t="e">
        <f>IF(#REF!="","",IF(#REF!='Phieu YC'!$F$6,#REF!,""))</f>
        <v>#REF!</v>
      </c>
      <c r="B274" s="27" t="e">
        <f>IF(#REF!="","",IF(#REF!='Phieu YC'!$F$6,#REF!,""))</f>
        <v>#REF!</v>
      </c>
      <c r="C274" s="28" t="e">
        <f>IF(#REF!="","",IF(#REF!='Phieu YC'!$F$6,#REF!,""))</f>
        <v>#REF!</v>
      </c>
      <c r="D274" s="29" t="e">
        <f>IF(#REF!="","",IF(#REF!='Phieu YC'!$F$6,#REF!,""))</f>
        <v>#REF!</v>
      </c>
      <c r="E274" s="29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</row>
    <row r="275" spans="1:22" s="30" customFormat="1" ht="16.8" hidden="1">
      <c r="A275" s="28" t="e">
        <f>IF(#REF!="","",IF(#REF!='Phieu YC'!$F$6,#REF!,""))</f>
        <v>#REF!</v>
      </c>
      <c r="B275" s="27" t="e">
        <f>IF(#REF!="","",IF(#REF!='Phieu YC'!$F$6,#REF!,""))</f>
        <v>#REF!</v>
      </c>
      <c r="C275" s="28" t="e">
        <f>IF(#REF!="","",IF(#REF!='Phieu YC'!$F$6,#REF!,""))</f>
        <v>#REF!</v>
      </c>
      <c r="D275" s="29" t="e">
        <f>IF(#REF!="","",IF(#REF!='Phieu YC'!$F$6,#REF!,""))</f>
        <v>#REF!</v>
      </c>
      <c r="E275" s="29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</row>
    <row r="276" spans="1:22" s="30" customFormat="1" ht="16.8" hidden="1">
      <c r="A276" s="28" t="e">
        <f>IF(#REF!="","",IF(#REF!='Phieu YC'!$F$6,#REF!,""))</f>
        <v>#REF!</v>
      </c>
      <c r="B276" s="27" t="e">
        <f>IF(#REF!="","",IF(#REF!='Phieu YC'!$F$6,#REF!,""))</f>
        <v>#REF!</v>
      </c>
      <c r="C276" s="28" t="e">
        <f>IF(#REF!="","",IF(#REF!='Phieu YC'!$F$6,#REF!,""))</f>
        <v>#REF!</v>
      </c>
      <c r="D276" s="29" t="e">
        <f>IF(#REF!="","",IF(#REF!='Phieu YC'!$F$6,#REF!,""))</f>
        <v>#REF!</v>
      </c>
      <c r="E276" s="29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</row>
    <row r="277" spans="1:22" s="30" customFormat="1" ht="16.8" hidden="1">
      <c r="A277" s="28" t="e">
        <f>IF(#REF!="","",IF(#REF!='Phieu YC'!$F$6,#REF!,""))</f>
        <v>#REF!</v>
      </c>
      <c r="B277" s="27" t="e">
        <f>IF(#REF!="","",IF(#REF!='Phieu YC'!$F$6,#REF!,""))</f>
        <v>#REF!</v>
      </c>
      <c r="C277" s="28" t="e">
        <f>IF(#REF!="","",IF(#REF!='Phieu YC'!$F$6,#REF!,""))</f>
        <v>#REF!</v>
      </c>
      <c r="D277" s="29" t="e">
        <f>IF(#REF!="","",IF(#REF!='Phieu YC'!$F$6,#REF!,""))</f>
        <v>#REF!</v>
      </c>
      <c r="E277" s="29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</row>
    <row r="278" spans="1:22" s="30" customFormat="1" ht="16.8" hidden="1">
      <c r="A278" s="28" t="e">
        <f>IF(#REF!="","",IF(#REF!='Phieu YC'!$F$6,#REF!,""))</f>
        <v>#REF!</v>
      </c>
      <c r="B278" s="27" t="e">
        <f>IF(#REF!="","",IF(#REF!='Phieu YC'!$F$6,#REF!,""))</f>
        <v>#REF!</v>
      </c>
      <c r="C278" s="28" t="e">
        <f>IF(#REF!="","",IF(#REF!='Phieu YC'!$F$6,#REF!,""))</f>
        <v>#REF!</v>
      </c>
      <c r="D278" s="29" t="e">
        <f>IF(#REF!="","",IF(#REF!='Phieu YC'!$F$6,#REF!,""))</f>
        <v>#REF!</v>
      </c>
      <c r="E278" s="29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</row>
    <row r="279" spans="1:22" s="30" customFormat="1" ht="16.8" hidden="1">
      <c r="A279" s="28" t="e">
        <f>IF(#REF!="","",IF(#REF!='Phieu YC'!$F$6,#REF!,""))</f>
        <v>#REF!</v>
      </c>
      <c r="B279" s="27" t="e">
        <f>IF(#REF!="","",IF(#REF!='Phieu YC'!$F$6,#REF!,""))</f>
        <v>#REF!</v>
      </c>
      <c r="C279" s="28" t="e">
        <f>IF(#REF!="","",IF(#REF!='Phieu YC'!$F$6,#REF!,""))</f>
        <v>#REF!</v>
      </c>
      <c r="D279" s="29" t="e">
        <f>IF(#REF!="","",IF(#REF!='Phieu YC'!$F$6,#REF!,""))</f>
        <v>#REF!</v>
      </c>
      <c r="E279" s="29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s="30" customFormat="1" ht="16.8" hidden="1">
      <c r="A280" s="28" t="e">
        <f>IF(#REF!="","",IF(#REF!='Phieu YC'!$F$6,#REF!,""))</f>
        <v>#REF!</v>
      </c>
      <c r="B280" s="27" t="e">
        <f>IF(#REF!="","",IF(#REF!='Phieu YC'!$F$6,#REF!,""))</f>
        <v>#REF!</v>
      </c>
      <c r="C280" s="28" t="e">
        <f>IF(#REF!="","",IF(#REF!='Phieu YC'!$F$6,#REF!,""))</f>
        <v>#REF!</v>
      </c>
      <c r="D280" s="29" t="e">
        <f>IF(#REF!="","",IF(#REF!='Phieu YC'!$F$6,#REF!,""))</f>
        <v>#REF!</v>
      </c>
      <c r="E280" s="29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</row>
    <row r="281" spans="1:22" s="30" customFormat="1" ht="16.8" hidden="1">
      <c r="A281" s="28" t="e">
        <f>IF(#REF!="","",IF(#REF!='Phieu YC'!$F$6,#REF!,""))</f>
        <v>#REF!</v>
      </c>
      <c r="B281" s="27" t="e">
        <f>IF(#REF!="","",IF(#REF!='Phieu YC'!$F$6,#REF!,""))</f>
        <v>#REF!</v>
      </c>
      <c r="C281" s="28" t="e">
        <f>IF(#REF!="","",IF(#REF!='Phieu YC'!$F$6,#REF!,""))</f>
        <v>#REF!</v>
      </c>
      <c r="D281" s="29" t="e">
        <f>IF(#REF!="","",IF(#REF!='Phieu YC'!$F$6,#REF!,""))</f>
        <v>#REF!</v>
      </c>
      <c r="E281" s="29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</row>
    <row r="282" spans="1:22" s="30" customFormat="1" ht="16.8" hidden="1">
      <c r="A282" s="28" t="e">
        <f>IF(#REF!="","",IF(#REF!='Phieu YC'!$F$6,#REF!,""))</f>
        <v>#REF!</v>
      </c>
      <c r="B282" s="27" t="e">
        <f>IF(#REF!="","",IF(#REF!='Phieu YC'!$F$6,#REF!,""))</f>
        <v>#REF!</v>
      </c>
      <c r="C282" s="28" t="e">
        <f>IF(#REF!="","",IF(#REF!='Phieu YC'!$F$6,#REF!,""))</f>
        <v>#REF!</v>
      </c>
      <c r="D282" s="29" t="e">
        <f>IF(#REF!="","",IF(#REF!='Phieu YC'!$F$6,#REF!,""))</f>
        <v>#REF!</v>
      </c>
      <c r="E282" s="29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</row>
    <row r="283" spans="1:22" s="30" customFormat="1" ht="16.8" hidden="1">
      <c r="A283" s="28" t="e">
        <f>IF(#REF!="","",IF(#REF!='Phieu YC'!$F$6,#REF!,""))</f>
        <v>#REF!</v>
      </c>
      <c r="B283" s="27" t="e">
        <f>IF(#REF!="","",IF(#REF!='Phieu YC'!$F$6,#REF!,""))</f>
        <v>#REF!</v>
      </c>
      <c r="C283" s="28" t="e">
        <f>IF(#REF!="","",IF(#REF!='Phieu YC'!$F$6,#REF!,""))</f>
        <v>#REF!</v>
      </c>
      <c r="D283" s="29" t="e">
        <f>IF(#REF!="","",IF(#REF!='Phieu YC'!$F$6,#REF!,""))</f>
        <v>#REF!</v>
      </c>
      <c r="E283" s="29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</row>
    <row r="284" spans="1:22" s="30" customFormat="1" ht="16.8" hidden="1">
      <c r="A284" s="28" t="e">
        <f>IF(#REF!="","",IF(#REF!='Phieu YC'!$F$6,#REF!,""))</f>
        <v>#REF!</v>
      </c>
      <c r="B284" s="27" t="e">
        <f>IF(#REF!="","",IF(#REF!='Phieu YC'!$F$6,#REF!,""))</f>
        <v>#REF!</v>
      </c>
      <c r="C284" s="28" t="e">
        <f>IF(#REF!="","",IF(#REF!='Phieu YC'!$F$6,#REF!,""))</f>
        <v>#REF!</v>
      </c>
      <c r="D284" s="29" t="e">
        <f>IF(#REF!="","",IF(#REF!='Phieu YC'!$F$6,#REF!,""))</f>
        <v>#REF!</v>
      </c>
      <c r="E284" s="29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</row>
    <row r="285" spans="1:22" s="30" customFormat="1" ht="16.8" hidden="1">
      <c r="A285" s="28" t="e">
        <f>IF(#REF!="","",IF(#REF!='Phieu YC'!$F$6,#REF!,""))</f>
        <v>#REF!</v>
      </c>
      <c r="B285" s="27" t="e">
        <f>IF(#REF!="","",IF(#REF!='Phieu YC'!$F$6,#REF!,""))</f>
        <v>#REF!</v>
      </c>
      <c r="C285" s="28" t="e">
        <f>IF(#REF!="","",IF(#REF!='Phieu YC'!$F$6,#REF!,""))</f>
        <v>#REF!</v>
      </c>
      <c r="D285" s="29" t="e">
        <f>IF(#REF!="","",IF(#REF!='Phieu YC'!$F$6,#REF!,""))</f>
        <v>#REF!</v>
      </c>
      <c r="E285" s="29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</row>
    <row r="286" spans="1:22" s="30" customFormat="1" ht="16.8" hidden="1">
      <c r="A286" s="28" t="e">
        <f>IF(#REF!="","",IF(#REF!='Phieu YC'!$F$6,#REF!,""))</f>
        <v>#REF!</v>
      </c>
      <c r="B286" s="27" t="e">
        <f>IF(#REF!="","",IF(#REF!='Phieu YC'!$F$6,#REF!,""))</f>
        <v>#REF!</v>
      </c>
      <c r="C286" s="28" t="e">
        <f>IF(#REF!="","",IF(#REF!='Phieu YC'!$F$6,#REF!,""))</f>
        <v>#REF!</v>
      </c>
      <c r="D286" s="29" t="e">
        <f>IF(#REF!="","",IF(#REF!='Phieu YC'!$F$6,#REF!,""))</f>
        <v>#REF!</v>
      </c>
      <c r="E286" s="29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</row>
    <row r="287" spans="1:22" s="30" customFormat="1" ht="16.8" hidden="1">
      <c r="A287" s="28" t="e">
        <f>IF(#REF!="","",IF(#REF!='Phieu YC'!$F$6,#REF!,""))</f>
        <v>#REF!</v>
      </c>
      <c r="B287" s="27" t="e">
        <f>IF(#REF!="","",IF(#REF!='Phieu YC'!$F$6,#REF!,""))</f>
        <v>#REF!</v>
      </c>
      <c r="C287" s="28" t="e">
        <f>IF(#REF!="","",IF(#REF!='Phieu YC'!$F$6,#REF!,""))</f>
        <v>#REF!</v>
      </c>
      <c r="D287" s="29" t="e">
        <f>IF(#REF!="","",IF(#REF!='Phieu YC'!$F$6,#REF!,""))</f>
        <v>#REF!</v>
      </c>
      <c r="E287" s="29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</row>
    <row r="288" spans="1:22" s="30" customFormat="1" ht="16.8" hidden="1">
      <c r="A288" s="28" t="e">
        <f>IF(#REF!="","",IF(#REF!='Phieu YC'!$F$6,#REF!,""))</f>
        <v>#REF!</v>
      </c>
      <c r="B288" s="27" t="e">
        <f>IF(#REF!="","",IF(#REF!='Phieu YC'!$F$6,#REF!,""))</f>
        <v>#REF!</v>
      </c>
      <c r="C288" s="28" t="e">
        <f>IF(#REF!="","",IF(#REF!='Phieu YC'!$F$6,#REF!,""))</f>
        <v>#REF!</v>
      </c>
      <c r="D288" s="29" t="e">
        <f>IF(#REF!="","",IF(#REF!='Phieu YC'!$F$6,#REF!,""))</f>
        <v>#REF!</v>
      </c>
      <c r="E288" s="29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</row>
    <row r="289" spans="1:22" s="30" customFormat="1" ht="16.8" hidden="1">
      <c r="A289" s="28" t="e">
        <f>IF(#REF!="","",IF(#REF!='Phieu YC'!$F$6,#REF!,""))</f>
        <v>#REF!</v>
      </c>
      <c r="B289" s="27" t="e">
        <f>IF(#REF!="","",IF(#REF!='Phieu YC'!$F$6,#REF!,""))</f>
        <v>#REF!</v>
      </c>
      <c r="C289" s="28" t="e">
        <f>IF(#REF!="","",IF(#REF!='Phieu YC'!$F$6,#REF!,""))</f>
        <v>#REF!</v>
      </c>
      <c r="D289" s="29" t="e">
        <f>IF(#REF!="","",IF(#REF!='Phieu YC'!$F$6,#REF!,""))</f>
        <v>#REF!</v>
      </c>
      <c r="E289" s="29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</row>
    <row r="290" spans="1:22" s="30" customFormat="1" ht="16.8" hidden="1">
      <c r="A290" s="28" t="e">
        <f>IF(#REF!="","",IF(#REF!='Phieu YC'!$F$6,#REF!,""))</f>
        <v>#REF!</v>
      </c>
      <c r="B290" s="27" t="e">
        <f>IF(#REF!="","",IF(#REF!='Phieu YC'!$F$6,#REF!,""))</f>
        <v>#REF!</v>
      </c>
      <c r="C290" s="28" t="e">
        <f>IF(#REF!="","",IF(#REF!='Phieu YC'!$F$6,#REF!,""))</f>
        <v>#REF!</v>
      </c>
      <c r="D290" s="29" t="e">
        <f>IF(#REF!="","",IF(#REF!='Phieu YC'!$F$6,#REF!,""))</f>
        <v>#REF!</v>
      </c>
      <c r="E290" s="29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</row>
    <row r="291" spans="1:22" s="30" customFormat="1" ht="16.8" hidden="1">
      <c r="A291" s="28" t="e">
        <f>IF(#REF!="","",IF(#REF!='Phieu YC'!$F$6,#REF!,""))</f>
        <v>#REF!</v>
      </c>
      <c r="B291" s="27" t="e">
        <f>IF(#REF!="","",IF(#REF!='Phieu YC'!$F$6,#REF!,""))</f>
        <v>#REF!</v>
      </c>
      <c r="C291" s="28" t="e">
        <f>IF(#REF!="","",IF(#REF!='Phieu YC'!$F$6,#REF!,""))</f>
        <v>#REF!</v>
      </c>
      <c r="D291" s="29" t="e">
        <f>IF(#REF!="","",IF(#REF!='Phieu YC'!$F$6,#REF!,""))</f>
        <v>#REF!</v>
      </c>
      <c r="E291" s="29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</row>
    <row r="292" spans="1:22" s="30" customFormat="1" ht="16.8" hidden="1">
      <c r="A292" s="28" t="e">
        <f>IF(#REF!="","",IF(#REF!='Phieu YC'!$F$6,#REF!,""))</f>
        <v>#REF!</v>
      </c>
      <c r="B292" s="27" t="e">
        <f>IF(#REF!="","",IF(#REF!='Phieu YC'!$F$6,#REF!,""))</f>
        <v>#REF!</v>
      </c>
      <c r="C292" s="28" t="e">
        <f>IF(#REF!="","",IF(#REF!='Phieu YC'!$F$6,#REF!,""))</f>
        <v>#REF!</v>
      </c>
      <c r="D292" s="29" t="e">
        <f>IF(#REF!="","",IF(#REF!='Phieu YC'!$F$6,#REF!,""))</f>
        <v>#REF!</v>
      </c>
      <c r="E292" s="29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</row>
    <row r="293" spans="1:22" s="30" customFormat="1" ht="16.8" hidden="1">
      <c r="A293" s="28" t="e">
        <f>IF(#REF!="","",IF(#REF!='Phieu YC'!$F$6,#REF!,""))</f>
        <v>#REF!</v>
      </c>
      <c r="B293" s="27" t="e">
        <f>IF(#REF!="","",IF(#REF!='Phieu YC'!$F$6,#REF!,""))</f>
        <v>#REF!</v>
      </c>
      <c r="C293" s="28" t="e">
        <f>IF(#REF!="","",IF(#REF!='Phieu YC'!$F$6,#REF!,""))</f>
        <v>#REF!</v>
      </c>
      <c r="D293" s="29" t="e">
        <f>IF(#REF!="","",IF(#REF!='Phieu YC'!$F$6,#REF!,""))</f>
        <v>#REF!</v>
      </c>
      <c r="E293" s="29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s="30" customFormat="1" ht="16.8" hidden="1">
      <c r="A294" s="28" t="e">
        <f>IF(#REF!="","",IF(#REF!='Phieu YC'!$F$6,#REF!,""))</f>
        <v>#REF!</v>
      </c>
      <c r="B294" s="27" t="e">
        <f>IF(#REF!="","",IF(#REF!='Phieu YC'!$F$6,#REF!,""))</f>
        <v>#REF!</v>
      </c>
      <c r="C294" s="28" t="e">
        <f>IF(#REF!="","",IF(#REF!='Phieu YC'!$F$6,#REF!,""))</f>
        <v>#REF!</v>
      </c>
      <c r="D294" s="29" t="e">
        <f>IF(#REF!="","",IF(#REF!='Phieu YC'!$F$6,#REF!,""))</f>
        <v>#REF!</v>
      </c>
      <c r="E294" s="29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</row>
    <row r="295" spans="1:22" s="30" customFormat="1" ht="16.8" hidden="1">
      <c r="A295" s="28" t="e">
        <f>IF(#REF!="","",IF(#REF!='Phieu YC'!$F$6,#REF!,""))</f>
        <v>#REF!</v>
      </c>
      <c r="B295" s="27" t="e">
        <f>IF(#REF!="","",IF(#REF!='Phieu YC'!$F$6,#REF!,""))</f>
        <v>#REF!</v>
      </c>
      <c r="C295" s="28" t="e">
        <f>IF(#REF!="","",IF(#REF!='Phieu YC'!$F$6,#REF!,""))</f>
        <v>#REF!</v>
      </c>
      <c r="D295" s="29" t="e">
        <f>IF(#REF!="","",IF(#REF!='Phieu YC'!$F$6,#REF!,""))</f>
        <v>#REF!</v>
      </c>
      <c r="E295" s="29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</row>
    <row r="296" spans="1:22" s="30" customFormat="1" ht="16.8" hidden="1">
      <c r="A296" s="28" t="e">
        <f>IF(#REF!="","",IF(#REF!='Phieu YC'!$F$6,#REF!,""))</f>
        <v>#REF!</v>
      </c>
      <c r="B296" s="27" t="e">
        <f>IF(#REF!="","",IF(#REF!='Phieu YC'!$F$6,#REF!,""))</f>
        <v>#REF!</v>
      </c>
      <c r="C296" s="28" t="e">
        <f>IF(#REF!="","",IF(#REF!='Phieu YC'!$F$6,#REF!,""))</f>
        <v>#REF!</v>
      </c>
      <c r="D296" s="29" t="e">
        <f>IF(#REF!="","",IF(#REF!='Phieu YC'!$F$6,#REF!,""))</f>
        <v>#REF!</v>
      </c>
      <c r="E296" s="29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</row>
    <row r="297" spans="1:22" s="30" customFormat="1" ht="16.8" hidden="1">
      <c r="A297" s="28" t="e">
        <f>IF(#REF!="","",IF(#REF!='Phieu YC'!$F$6,#REF!,""))</f>
        <v>#REF!</v>
      </c>
      <c r="B297" s="27" t="e">
        <f>IF(#REF!="","",IF(#REF!='Phieu YC'!$F$6,#REF!,""))</f>
        <v>#REF!</v>
      </c>
      <c r="C297" s="28" t="e">
        <f>IF(#REF!="","",IF(#REF!='Phieu YC'!$F$6,#REF!,""))</f>
        <v>#REF!</v>
      </c>
      <c r="D297" s="29" t="e">
        <f>IF(#REF!="","",IF(#REF!='Phieu YC'!$F$6,#REF!,""))</f>
        <v>#REF!</v>
      </c>
      <c r="E297" s="29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</row>
    <row r="298" spans="1:22" s="30" customFormat="1" ht="16.8" hidden="1">
      <c r="A298" s="28" t="e">
        <f>IF(#REF!="","",IF(#REF!='Phieu YC'!$F$6,#REF!,""))</f>
        <v>#REF!</v>
      </c>
      <c r="B298" s="27" t="e">
        <f>IF(#REF!="","",IF(#REF!='Phieu YC'!$F$6,#REF!,""))</f>
        <v>#REF!</v>
      </c>
      <c r="C298" s="28" t="e">
        <f>IF(#REF!="","",IF(#REF!='Phieu YC'!$F$6,#REF!,""))</f>
        <v>#REF!</v>
      </c>
      <c r="D298" s="29" t="e">
        <f>IF(#REF!="","",IF(#REF!='Phieu YC'!$F$6,#REF!,""))</f>
        <v>#REF!</v>
      </c>
      <c r="E298" s="29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</row>
    <row r="299" spans="1:22" s="30" customFormat="1" ht="16.8" hidden="1">
      <c r="A299" s="28" t="e">
        <f>IF(#REF!="","",IF(#REF!='Phieu YC'!$F$6,#REF!,""))</f>
        <v>#REF!</v>
      </c>
      <c r="B299" s="27" t="e">
        <f>IF(#REF!="","",IF(#REF!='Phieu YC'!$F$6,#REF!,""))</f>
        <v>#REF!</v>
      </c>
      <c r="C299" s="28" t="e">
        <f>IF(#REF!="","",IF(#REF!='Phieu YC'!$F$6,#REF!,""))</f>
        <v>#REF!</v>
      </c>
      <c r="D299" s="29" t="e">
        <f>IF(#REF!="","",IF(#REF!='Phieu YC'!$F$6,#REF!,""))</f>
        <v>#REF!</v>
      </c>
      <c r="E299" s="29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</row>
    <row r="300" spans="1:22" s="30" customFormat="1" ht="16.8" hidden="1">
      <c r="A300" s="28" t="e">
        <f>IF(#REF!="","",IF(#REF!='Phieu YC'!$F$6,#REF!,""))</f>
        <v>#REF!</v>
      </c>
      <c r="B300" s="27" t="e">
        <f>IF(#REF!="","",IF(#REF!='Phieu YC'!$F$6,#REF!,""))</f>
        <v>#REF!</v>
      </c>
      <c r="C300" s="28" t="e">
        <f>IF(#REF!="","",IF(#REF!='Phieu YC'!$F$6,#REF!,""))</f>
        <v>#REF!</v>
      </c>
      <c r="D300" s="29" t="e">
        <f>IF(#REF!="","",IF(#REF!='Phieu YC'!$F$6,#REF!,""))</f>
        <v>#REF!</v>
      </c>
      <c r="E300" s="29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</row>
    <row r="301" spans="1:22" s="30" customFormat="1" ht="16.8" hidden="1">
      <c r="A301" s="28" t="e">
        <f>IF(#REF!="","",IF(#REF!='Phieu YC'!$F$6,#REF!,""))</f>
        <v>#REF!</v>
      </c>
      <c r="B301" s="27" t="e">
        <f>IF(#REF!="","",IF(#REF!='Phieu YC'!$F$6,#REF!,""))</f>
        <v>#REF!</v>
      </c>
      <c r="C301" s="28" t="e">
        <f>IF(#REF!="","",IF(#REF!='Phieu YC'!$F$6,#REF!,""))</f>
        <v>#REF!</v>
      </c>
      <c r="D301" s="29" t="e">
        <f>IF(#REF!="","",IF(#REF!='Phieu YC'!$F$6,#REF!,""))</f>
        <v>#REF!</v>
      </c>
      <c r="E301" s="29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s="30" customFormat="1" ht="16.8" hidden="1">
      <c r="A302" s="28" t="e">
        <f>IF(#REF!="","",IF(#REF!='Phieu YC'!$F$6,#REF!,""))</f>
        <v>#REF!</v>
      </c>
      <c r="B302" s="27" t="e">
        <f>IF(#REF!="","",IF(#REF!='Phieu YC'!$F$6,#REF!,""))</f>
        <v>#REF!</v>
      </c>
      <c r="C302" s="28" t="e">
        <f>IF(#REF!="","",IF(#REF!='Phieu YC'!$F$6,#REF!,""))</f>
        <v>#REF!</v>
      </c>
      <c r="D302" s="29" t="e">
        <f>IF(#REF!="","",IF(#REF!='Phieu YC'!$F$6,#REF!,""))</f>
        <v>#REF!</v>
      </c>
      <c r="E302" s="29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</row>
    <row r="303" spans="1:22" s="30" customFormat="1" ht="16.8" hidden="1">
      <c r="A303" s="28" t="e">
        <f>IF(#REF!="","",IF(#REF!='Phieu YC'!$F$6,#REF!,""))</f>
        <v>#REF!</v>
      </c>
      <c r="B303" s="27" t="e">
        <f>IF(#REF!="","",IF(#REF!='Phieu YC'!$F$6,#REF!,""))</f>
        <v>#REF!</v>
      </c>
      <c r="C303" s="28" t="e">
        <f>IF(#REF!="","",IF(#REF!='Phieu YC'!$F$6,#REF!,""))</f>
        <v>#REF!</v>
      </c>
      <c r="D303" s="29" t="e">
        <f>IF(#REF!="","",IF(#REF!='Phieu YC'!$F$6,#REF!,""))</f>
        <v>#REF!</v>
      </c>
      <c r="E303" s="29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</row>
    <row r="304" spans="1:22" s="30" customFormat="1" ht="16.8" hidden="1">
      <c r="A304" s="28" t="e">
        <f>IF(#REF!="","",IF(#REF!='Phieu YC'!$F$6,#REF!,""))</f>
        <v>#REF!</v>
      </c>
      <c r="B304" s="27" t="e">
        <f>IF(#REF!="","",IF(#REF!='Phieu YC'!$F$6,#REF!,""))</f>
        <v>#REF!</v>
      </c>
      <c r="C304" s="28" t="e">
        <f>IF(#REF!="","",IF(#REF!='Phieu YC'!$F$6,#REF!,""))</f>
        <v>#REF!</v>
      </c>
      <c r="D304" s="29" t="e">
        <f>IF(#REF!="","",IF(#REF!='Phieu YC'!$F$6,#REF!,""))</f>
        <v>#REF!</v>
      </c>
      <c r="E304" s="29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</row>
    <row r="305" spans="1:22" s="30" customFormat="1" ht="16.8" hidden="1">
      <c r="A305" s="28" t="e">
        <f>IF(#REF!="","",IF(#REF!='Phieu YC'!$F$6,#REF!,""))</f>
        <v>#REF!</v>
      </c>
      <c r="B305" s="27" t="e">
        <f>IF(#REF!="","",IF(#REF!='Phieu YC'!$F$6,#REF!,""))</f>
        <v>#REF!</v>
      </c>
      <c r="C305" s="28" t="e">
        <f>IF(#REF!="","",IF(#REF!='Phieu YC'!$F$6,#REF!,""))</f>
        <v>#REF!</v>
      </c>
      <c r="D305" s="29" t="e">
        <f>IF(#REF!="","",IF(#REF!='Phieu YC'!$F$6,#REF!,""))</f>
        <v>#REF!</v>
      </c>
      <c r="E305" s="29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</row>
    <row r="306" spans="1:22" s="30" customFormat="1" ht="16.8" hidden="1">
      <c r="A306" s="28" t="e">
        <f>IF(#REF!="","",IF(#REF!='Phieu YC'!$F$6,#REF!,""))</f>
        <v>#REF!</v>
      </c>
      <c r="B306" s="27" t="e">
        <f>IF(#REF!="","",IF(#REF!='Phieu YC'!$F$6,#REF!,""))</f>
        <v>#REF!</v>
      </c>
      <c r="C306" s="28" t="e">
        <f>IF(#REF!="","",IF(#REF!='Phieu YC'!$F$6,#REF!,""))</f>
        <v>#REF!</v>
      </c>
      <c r="D306" s="29" t="e">
        <f>IF(#REF!="","",IF(#REF!='Phieu YC'!$F$6,#REF!,""))</f>
        <v>#REF!</v>
      </c>
      <c r="E306" s="29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</row>
    <row r="307" spans="1:22" s="30" customFormat="1" ht="16.8" hidden="1">
      <c r="A307" s="28" t="e">
        <f>IF(#REF!="","",IF(#REF!='Phieu YC'!$F$6,#REF!,""))</f>
        <v>#REF!</v>
      </c>
      <c r="B307" s="27" t="e">
        <f>IF(#REF!="","",IF(#REF!='Phieu YC'!$F$6,#REF!,""))</f>
        <v>#REF!</v>
      </c>
      <c r="C307" s="28" t="e">
        <f>IF(#REF!="","",IF(#REF!='Phieu YC'!$F$6,#REF!,""))</f>
        <v>#REF!</v>
      </c>
      <c r="D307" s="29" t="e">
        <f>IF(#REF!="","",IF(#REF!='Phieu YC'!$F$6,#REF!,""))</f>
        <v>#REF!</v>
      </c>
      <c r="E307" s="29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</row>
    <row r="308" spans="1:22" s="30" customFormat="1" ht="16.8" hidden="1">
      <c r="A308" s="28" t="e">
        <f>IF(#REF!="","",IF(#REF!='Phieu YC'!$F$6,#REF!,""))</f>
        <v>#REF!</v>
      </c>
      <c r="B308" s="27" t="e">
        <f>IF(#REF!="","",IF(#REF!='Phieu YC'!$F$6,#REF!,""))</f>
        <v>#REF!</v>
      </c>
      <c r="C308" s="28" t="e">
        <f>IF(#REF!="","",IF(#REF!='Phieu YC'!$F$6,#REF!,""))</f>
        <v>#REF!</v>
      </c>
      <c r="D308" s="29" t="e">
        <f>IF(#REF!="","",IF(#REF!='Phieu YC'!$F$6,#REF!,""))</f>
        <v>#REF!</v>
      </c>
      <c r="E308" s="29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</row>
    <row r="309" spans="1:22" s="30" customFormat="1" ht="16.8" hidden="1">
      <c r="A309" s="28" t="e">
        <f>IF(#REF!="","",IF(#REF!='Phieu YC'!$F$6,#REF!,""))</f>
        <v>#REF!</v>
      </c>
      <c r="B309" s="27" t="e">
        <f>IF(#REF!="","",IF(#REF!='Phieu YC'!$F$6,#REF!,""))</f>
        <v>#REF!</v>
      </c>
      <c r="C309" s="28" t="e">
        <f>IF(#REF!="","",IF(#REF!='Phieu YC'!$F$6,#REF!,""))</f>
        <v>#REF!</v>
      </c>
      <c r="D309" s="29" t="e">
        <f>IF(#REF!="","",IF(#REF!='Phieu YC'!$F$6,#REF!,""))</f>
        <v>#REF!</v>
      </c>
      <c r="E309" s="29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</row>
    <row r="310" spans="1:22" s="30" customFormat="1" ht="16.8" hidden="1">
      <c r="A310" s="28" t="e">
        <f>IF(#REF!="","",IF(#REF!='Phieu YC'!$F$6,#REF!,""))</f>
        <v>#REF!</v>
      </c>
      <c r="B310" s="27" t="e">
        <f>IF(#REF!="","",IF(#REF!='Phieu YC'!$F$6,#REF!,""))</f>
        <v>#REF!</v>
      </c>
      <c r="C310" s="28" t="e">
        <f>IF(#REF!="","",IF(#REF!='Phieu YC'!$F$6,#REF!,""))</f>
        <v>#REF!</v>
      </c>
      <c r="D310" s="29" t="e">
        <f>IF(#REF!="","",IF(#REF!='Phieu YC'!$F$6,#REF!,""))</f>
        <v>#REF!</v>
      </c>
      <c r="E310" s="29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</row>
    <row r="311" spans="1:22" s="30" customFormat="1" ht="16.8" hidden="1">
      <c r="A311" s="28" t="e">
        <f>IF(#REF!="","",IF(#REF!='Phieu YC'!$F$6,#REF!,""))</f>
        <v>#REF!</v>
      </c>
      <c r="B311" s="27" t="e">
        <f>IF(#REF!="","",IF(#REF!='Phieu YC'!$F$6,#REF!,""))</f>
        <v>#REF!</v>
      </c>
      <c r="C311" s="28" t="e">
        <f>IF(#REF!="","",IF(#REF!='Phieu YC'!$F$6,#REF!,""))</f>
        <v>#REF!</v>
      </c>
      <c r="D311" s="29" t="e">
        <f>IF(#REF!="","",IF(#REF!='Phieu YC'!$F$6,#REF!,""))</f>
        <v>#REF!</v>
      </c>
      <c r="E311" s="29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</row>
    <row r="312" spans="1:22" s="30" customFormat="1" ht="16.8" hidden="1">
      <c r="A312" s="28" t="e">
        <f>IF(#REF!="","",IF(#REF!='Phieu YC'!$F$6,#REF!,""))</f>
        <v>#REF!</v>
      </c>
      <c r="B312" s="27" t="e">
        <f>IF(#REF!="","",IF(#REF!='Phieu YC'!$F$6,#REF!,""))</f>
        <v>#REF!</v>
      </c>
      <c r="C312" s="28" t="e">
        <f>IF(#REF!="","",IF(#REF!='Phieu YC'!$F$6,#REF!,""))</f>
        <v>#REF!</v>
      </c>
      <c r="D312" s="29" t="e">
        <f>IF(#REF!="","",IF(#REF!='Phieu YC'!$F$6,#REF!,""))</f>
        <v>#REF!</v>
      </c>
      <c r="E312" s="29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</row>
    <row r="313" spans="1:22" s="30" customFormat="1" ht="16.8" hidden="1">
      <c r="A313" s="28" t="e">
        <f>IF(#REF!="","",IF(#REF!='Phieu YC'!$F$6,#REF!,""))</f>
        <v>#REF!</v>
      </c>
      <c r="B313" s="27" t="e">
        <f>IF(#REF!="","",IF(#REF!='Phieu YC'!$F$6,#REF!,""))</f>
        <v>#REF!</v>
      </c>
      <c r="C313" s="28" t="e">
        <f>IF(#REF!="","",IF(#REF!='Phieu YC'!$F$6,#REF!,""))</f>
        <v>#REF!</v>
      </c>
      <c r="D313" s="29" t="e">
        <f>IF(#REF!="","",IF(#REF!='Phieu YC'!$F$6,#REF!,""))</f>
        <v>#REF!</v>
      </c>
      <c r="E313" s="29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</row>
    <row r="314" spans="1:22" s="30" customFormat="1" ht="16.8" hidden="1">
      <c r="A314" s="28" t="e">
        <f>IF(#REF!="","",IF(#REF!='Phieu YC'!$F$6,#REF!,""))</f>
        <v>#REF!</v>
      </c>
      <c r="B314" s="27" t="e">
        <f>IF(#REF!="","",IF(#REF!='Phieu YC'!$F$6,#REF!,""))</f>
        <v>#REF!</v>
      </c>
      <c r="C314" s="28" t="e">
        <f>IF(#REF!="","",IF(#REF!='Phieu YC'!$F$6,#REF!,""))</f>
        <v>#REF!</v>
      </c>
      <c r="D314" s="29" t="e">
        <f>IF(#REF!="","",IF(#REF!='Phieu YC'!$F$6,#REF!,""))</f>
        <v>#REF!</v>
      </c>
      <c r="E314" s="29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</row>
    <row r="315" spans="1:22" s="30" customFormat="1" ht="16.8" hidden="1">
      <c r="A315" s="28" t="e">
        <f>IF(#REF!="","",IF(#REF!='Phieu YC'!$F$6,#REF!,""))</f>
        <v>#REF!</v>
      </c>
      <c r="B315" s="27" t="e">
        <f>IF(#REF!="","",IF(#REF!='Phieu YC'!$F$6,#REF!,""))</f>
        <v>#REF!</v>
      </c>
      <c r="C315" s="28" t="e">
        <f>IF(#REF!="","",IF(#REF!='Phieu YC'!$F$6,#REF!,""))</f>
        <v>#REF!</v>
      </c>
      <c r="D315" s="29" t="e">
        <f>IF(#REF!="","",IF(#REF!='Phieu YC'!$F$6,#REF!,""))</f>
        <v>#REF!</v>
      </c>
      <c r="E315" s="29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</row>
    <row r="316" spans="1:22" s="30" customFormat="1" ht="16.8" hidden="1">
      <c r="A316" s="28" t="e">
        <f>IF(#REF!="","",IF(#REF!='Phieu YC'!$F$6,#REF!,""))</f>
        <v>#REF!</v>
      </c>
      <c r="B316" s="27" t="e">
        <f>IF(#REF!="","",IF(#REF!='Phieu YC'!$F$6,#REF!,""))</f>
        <v>#REF!</v>
      </c>
      <c r="C316" s="28" t="e">
        <f>IF(#REF!="","",IF(#REF!='Phieu YC'!$F$6,#REF!,""))</f>
        <v>#REF!</v>
      </c>
      <c r="D316" s="29" t="e">
        <f>IF(#REF!="","",IF(#REF!='Phieu YC'!$F$6,#REF!,""))</f>
        <v>#REF!</v>
      </c>
      <c r="E316" s="29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</row>
    <row r="317" spans="1:22" s="30" customFormat="1" ht="16.8" hidden="1">
      <c r="A317" s="28" t="e">
        <f>IF(#REF!="","",IF(#REF!='Phieu YC'!$F$6,#REF!,""))</f>
        <v>#REF!</v>
      </c>
      <c r="B317" s="27" t="e">
        <f>IF(#REF!="","",IF(#REF!='Phieu YC'!$F$6,#REF!,""))</f>
        <v>#REF!</v>
      </c>
      <c r="C317" s="28" t="e">
        <f>IF(#REF!="","",IF(#REF!='Phieu YC'!$F$6,#REF!,""))</f>
        <v>#REF!</v>
      </c>
      <c r="D317" s="29" t="e">
        <f>IF(#REF!="","",IF(#REF!='Phieu YC'!$F$6,#REF!,""))</f>
        <v>#REF!</v>
      </c>
      <c r="E317" s="29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</row>
    <row r="318" spans="1:22" s="30" customFormat="1" ht="16.8" hidden="1">
      <c r="A318" s="28" t="e">
        <f>IF(#REF!="","",IF(#REF!='Phieu YC'!$F$6,#REF!,""))</f>
        <v>#REF!</v>
      </c>
      <c r="B318" s="27" t="e">
        <f>IF(#REF!="","",IF(#REF!='Phieu YC'!$F$6,#REF!,""))</f>
        <v>#REF!</v>
      </c>
      <c r="C318" s="28" t="e">
        <f>IF(#REF!="","",IF(#REF!='Phieu YC'!$F$6,#REF!,""))</f>
        <v>#REF!</v>
      </c>
      <c r="D318" s="29" t="e">
        <f>IF(#REF!="","",IF(#REF!='Phieu YC'!$F$6,#REF!,""))</f>
        <v>#REF!</v>
      </c>
      <c r="E318" s="29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</row>
    <row r="319" spans="1:22" s="30" customFormat="1" ht="16.8" hidden="1">
      <c r="A319" s="28" t="e">
        <f>IF(#REF!="","",IF(#REF!='Phieu YC'!$F$6,#REF!,""))</f>
        <v>#REF!</v>
      </c>
      <c r="B319" s="27" t="e">
        <f>IF(#REF!="","",IF(#REF!='Phieu YC'!$F$6,#REF!,""))</f>
        <v>#REF!</v>
      </c>
      <c r="C319" s="28" t="e">
        <f>IF(#REF!="","",IF(#REF!='Phieu YC'!$F$6,#REF!,""))</f>
        <v>#REF!</v>
      </c>
      <c r="D319" s="29" t="e">
        <f>IF(#REF!="","",IF(#REF!='Phieu YC'!$F$6,#REF!,""))</f>
        <v>#REF!</v>
      </c>
      <c r="E319" s="29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s="30" customFormat="1" ht="16.8" hidden="1">
      <c r="A320" s="28" t="e">
        <f>IF(#REF!="","",IF(#REF!='Phieu YC'!$F$6,#REF!,""))</f>
        <v>#REF!</v>
      </c>
      <c r="B320" s="27" t="e">
        <f>IF(#REF!="","",IF(#REF!='Phieu YC'!$F$6,#REF!,""))</f>
        <v>#REF!</v>
      </c>
      <c r="C320" s="28" t="e">
        <f>IF(#REF!="","",IF(#REF!='Phieu YC'!$F$6,#REF!,""))</f>
        <v>#REF!</v>
      </c>
      <c r="D320" s="29" t="e">
        <f>IF(#REF!="","",IF(#REF!='Phieu YC'!$F$6,#REF!,""))</f>
        <v>#REF!</v>
      </c>
      <c r="E320" s="29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</row>
    <row r="321" spans="1:22" s="30" customFormat="1" ht="16.8" hidden="1">
      <c r="A321" s="28" t="e">
        <f>IF(#REF!="","",IF(#REF!='Phieu YC'!$F$6,#REF!,""))</f>
        <v>#REF!</v>
      </c>
      <c r="B321" s="27" t="e">
        <f>IF(#REF!="","",IF(#REF!='Phieu YC'!$F$6,#REF!,""))</f>
        <v>#REF!</v>
      </c>
      <c r="C321" s="28" t="e">
        <f>IF(#REF!="","",IF(#REF!='Phieu YC'!$F$6,#REF!,""))</f>
        <v>#REF!</v>
      </c>
      <c r="D321" s="29" t="e">
        <f>IF(#REF!="","",IF(#REF!='Phieu YC'!$F$6,#REF!,""))</f>
        <v>#REF!</v>
      </c>
      <c r="E321" s="29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</row>
    <row r="322" spans="1:22" s="30" customFormat="1" ht="16.8" hidden="1">
      <c r="A322" s="28" t="e">
        <f>IF(#REF!="","",IF(#REF!='Phieu YC'!$F$6,#REF!,""))</f>
        <v>#REF!</v>
      </c>
      <c r="B322" s="27" t="e">
        <f>IF(#REF!="","",IF(#REF!='Phieu YC'!$F$6,#REF!,""))</f>
        <v>#REF!</v>
      </c>
      <c r="C322" s="28" t="e">
        <f>IF(#REF!="","",IF(#REF!='Phieu YC'!$F$6,#REF!,""))</f>
        <v>#REF!</v>
      </c>
      <c r="D322" s="29" t="e">
        <f>IF(#REF!="","",IF(#REF!='Phieu YC'!$F$6,#REF!,""))</f>
        <v>#REF!</v>
      </c>
      <c r="E322" s="29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</row>
    <row r="323" spans="1:22" s="30" customFormat="1" ht="16.8" hidden="1">
      <c r="A323" s="28" t="e">
        <f>IF(#REF!="","",IF(#REF!='Phieu YC'!$F$6,#REF!,""))</f>
        <v>#REF!</v>
      </c>
      <c r="B323" s="27" t="e">
        <f>IF(#REF!="","",IF(#REF!='Phieu YC'!$F$6,#REF!,""))</f>
        <v>#REF!</v>
      </c>
      <c r="C323" s="28" t="e">
        <f>IF(#REF!="","",IF(#REF!='Phieu YC'!$F$6,#REF!,""))</f>
        <v>#REF!</v>
      </c>
      <c r="D323" s="29" t="e">
        <f>IF(#REF!="","",IF(#REF!='Phieu YC'!$F$6,#REF!,""))</f>
        <v>#REF!</v>
      </c>
      <c r="E323" s="29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</row>
    <row r="324" spans="1:22" s="30" customFormat="1" ht="16.8" hidden="1">
      <c r="A324" s="28" t="e">
        <f>IF(#REF!="","",IF(#REF!='Phieu YC'!$F$6,#REF!,""))</f>
        <v>#REF!</v>
      </c>
      <c r="B324" s="27" t="e">
        <f>IF(#REF!="","",IF(#REF!='Phieu YC'!$F$6,#REF!,""))</f>
        <v>#REF!</v>
      </c>
      <c r="C324" s="28" t="e">
        <f>IF(#REF!="","",IF(#REF!='Phieu YC'!$F$6,#REF!,""))</f>
        <v>#REF!</v>
      </c>
      <c r="D324" s="29" t="e">
        <f>IF(#REF!="","",IF(#REF!='Phieu YC'!$F$6,#REF!,""))</f>
        <v>#REF!</v>
      </c>
      <c r="E324" s="29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</row>
    <row r="325" spans="1:22" s="30" customFormat="1" ht="16.8" hidden="1">
      <c r="A325" s="28" t="e">
        <f>IF(#REF!="","",IF(#REF!='Phieu YC'!$F$6,#REF!,""))</f>
        <v>#REF!</v>
      </c>
      <c r="B325" s="27" t="e">
        <f>IF(#REF!="","",IF(#REF!='Phieu YC'!$F$6,#REF!,""))</f>
        <v>#REF!</v>
      </c>
      <c r="C325" s="28" t="e">
        <f>IF(#REF!="","",IF(#REF!='Phieu YC'!$F$6,#REF!,""))</f>
        <v>#REF!</v>
      </c>
      <c r="D325" s="29" t="e">
        <f>IF(#REF!="","",IF(#REF!='Phieu YC'!$F$6,#REF!,""))</f>
        <v>#REF!</v>
      </c>
      <c r="E325" s="29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</row>
    <row r="326" spans="1:22" s="30" customFormat="1" ht="16.8" hidden="1">
      <c r="A326" s="28" t="e">
        <f>IF(#REF!="","",IF(#REF!='Phieu YC'!$F$6,#REF!,""))</f>
        <v>#REF!</v>
      </c>
      <c r="B326" s="27" t="e">
        <f>IF(#REF!="","",IF(#REF!='Phieu YC'!$F$6,#REF!,""))</f>
        <v>#REF!</v>
      </c>
      <c r="C326" s="28" t="e">
        <f>IF(#REF!="","",IF(#REF!='Phieu YC'!$F$6,#REF!,""))</f>
        <v>#REF!</v>
      </c>
      <c r="D326" s="29" t="e">
        <f>IF(#REF!="","",IF(#REF!='Phieu YC'!$F$6,#REF!,""))</f>
        <v>#REF!</v>
      </c>
      <c r="E326" s="29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</row>
    <row r="327" spans="1:22" s="30" customFormat="1" ht="16.8" hidden="1">
      <c r="A327" s="28" t="e">
        <f>IF(#REF!="","",IF(#REF!='Phieu YC'!$F$6,#REF!,""))</f>
        <v>#REF!</v>
      </c>
      <c r="B327" s="27" t="e">
        <f>IF(#REF!="","",IF(#REF!='Phieu YC'!$F$6,#REF!,""))</f>
        <v>#REF!</v>
      </c>
      <c r="C327" s="28" t="e">
        <f>IF(#REF!="","",IF(#REF!='Phieu YC'!$F$6,#REF!,""))</f>
        <v>#REF!</v>
      </c>
      <c r="D327" s="29" t="e">
        <f>IF(#REF!="","",IF(#REF!='Phieu YC'!$F$6,#REF!,""))</f>
        <v>#REF!</v>
      </c>
      <c r="E327" s="29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</row>
    <row r="328" spans="1:22" s="30" customFormat="1" ht="16.8" hidden="1">
      <c r="A328" s="28" t="e">
        <f>IF(#REF!="","",IF(#REF!='Phieu YC'!$F$6,#REF!,""))</f>
        <v>#REF!</v>
      </c>
      <c r="B328" s="27" t="e">
        <f>IF(#REF!="","",IF(#REF!='Phieu YC'!$F$6,#REF!,""))</f>
        <v>#REF!</v>
      </c>
      <c r="C328" s="28" t="e">
        <f>IF(#REF!="","",IF(#REF!='Phieu YC'!$F$6,#REF!,""))</f>
        <v>#REF!</v>
      </c>
      <c r="D328" s="29" t="e">
        <f>IF(#REF!="","",IF(#REF!='Phieu YC'!$F$6,#REF!,""))</f>
        <v>#REF!</v>
      </c>
      <c r="E328" s="29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</row>
    <row r="329" spans="1:22" s="30" customFormat="1" ht="16.8" hidden="1">
      <c r="A329" s="28" t="e">
        <f>IF(#REF!="","",IF(#REF!='Phieu YC'!$F$6,#REF!,""))</f>
        <v>#REF!</v>
      </c>
      <c r="B329" s="27" t="e">
        <f>IF(#REF!="","",IF(#REF!='Phieu YC'!$F$6,#REF!,""))</f>
        <v>#REF!</v>
      </c>
      <c r="C329" s="28" t="e">
        <f>IF(#REF!="","",IF(#REF!='Phieu YC'!$F$6,#REF!,""))</f>
        <v>#REF!</v>
      </c>
      <c r="D329" s="29" t="e">
        <f>IF(#REF!="","",IF(#REF!='Phieu YC'!$F$6,#REF!,""))</f>
        <v>#REF!</v>
      </c>
      <c r="E329" s="29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</row>
    <row r="330" spans="1:22" s="30" customFormat="1" ht="16.8" hidden="1">
      <c r="A330" s="28" t="e">
        <f>IF(#REF!="","",IF(#REF!='Phieu YC'!$F$6,#REF!,""))</f>
        <v>#REF!</v>
      </c>
      <c r="B330" s="27" t="e">
        <f>IF(#REF!="","",IF(#REF!='Phieu YC'!$F$6,#REF!,""))</f>
        <v>#REF!</v>
      </c>
      <c r="C330" s="28" t="e">
        <f>IF(#REF!="","",IF(#REF!='Phieu YC'!$F$6,#REF!,""))</f>
        <v>#REF!</v>
      </c>
      <c r="D330" s="29" t="e">
        <f>IF(#REF!="","",IF(#REF!='Phieu YC'!$F$6,#REF!,""))</f>
        <v>#REF!</v>
      </c>
      <c r="E330" s="29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</row>
    <row r="331" spans="1:22" s="30" customFormat="1" ht="16.8" hidden="1">
      <c r="A331" s="28" t="e">
        <f>IF(#REF!="","",IF(#REF!='Phieu YC'!$F$6,#REF!,""))</f>
        <v>#REF!</v>
      </c>
      <c r="B331" s="27" t="e">
        <f>IF(#REF!="","",IF(#REF!='Phieu YC'!$F$6,#REF!,""))</f>
        <v>#REF!</v>
      </c>
      <c r="C331" s="28" t="e">
        <f>IF(#REF!="","",IF(#REF!='Phieu YC'!$F$6,#REF!,""))</f>
        <v>#REF!</v>
      </c>
      <c r="D331" s="29" t="e">
        <f>IF(#REF!="","",IF(#REF!='Phieu YC'!$F$6,#REF!,""))</f>
        <v>#REF!</v>
      </c>
      <c r="E331" s="29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</row>
    <row r="332" spans="1:22" s="30" customFormat="1" ht="16.8" hidden="1">
      <c r="A332" s="28" t="e">
        <f>IF(#REF!="","",IF(#REF!='Phieu YC'!$F$6,#REF!,""))</f>
        <v>#REF!</v>
      </c>
      <c r="B332" s="27" t="e">
        <f>IF(#REF!="","",IF(#REF!='Phieu YC'!$F$6,#REF!,""))</f>
        <v>#REF!</v>
      </c>
      <c r="C332" s="28" t="e">
        <f>IF(#REF!="","",IF(#REF!='Phieu YC'!$F$6,#REF!,""))</f>
        <v>#REF!</v>
      </c>
      <c r="D332" s="29" t="e">
        <f>IF(#REF!="","",IF(#REF!='Phieu YC'!$F$6,#REF!,""))</f>
        <v>#REF!</v>
      </c>
      <c r="E332" s="29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</row>
    <row r="333" spans="1:22" s="30" customFormat="1" ht="16.8" hidden="1">
      <c r="A333" s="28" t="e">
        <f>IF(#REF!="","",IF(#REF!='Phieu YC'!$F$6,#REF!,""))</f>
        <v>#REF!</v>
      </c>
      <c r="B333" s="27" t="e">
        <f>IF(#REF!="","",IF(#REF!='Phieu YC'!$F$6,#REF!,""))</f>
        <v>#REF!</v>
      </c>
      <c r="C333" s="28" t="e">
        <f>IF(#REF!="","",IF(#REF!='Phieu YC'!$F$6,#REF!,""))</f>
        <v>#REF!</v>
      </c>
      <c r="D333" s="29" t="e">
        <f>IF(#REF!="","",IF(#REF!='Phieu YC'!$F$6,#REF!,""))</f>
        <v>#REF!</v>
      </c>
      <c r="E333" s="29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</row>
    <row r="334" spans="1:22" s="30" customFormat="1" ht="16.8" hidden="1">
      <c r="A334" s="28" t="e">
        <f>IF(#REF!="","",IF(#REF!='Phieu YC'!$F$6,#REF!,""))</f>
        <v>#REF!</v>
      </c>
      <c r="B334" s="27" t="e">
        <f>IF(#REF!="","",IF(#REF!='Phieu YC'!$F$6,#REF!,""))</f>
        <v>#REF!</v>
      </c>
      <c r="C334" s="28" t="e">
        <f>IF(#REF!="","",IF(#REF!='Phieu YC'!$F$6,#REF!,""))</f>
        <v>#REF!</v>
      </c>
      <c r="D334" s="29" t="e">
        <f>IF(#REF!="","",IF(#REF!='Phieu YC'!$F$6,#REF!,""))</f>
        <v>#REF!</v>
      </c>
      <c r="E334" s="29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</row>
    <row r="335" spans="1:22" s="30" customFormat="1" ht="16.8" hidden="1">
      <c r="A335" s="28" t="e">
        <f>IF(#REF!="","",IF(#REF!='Phieu YC'!$F$6,#REF!,""))</f>
        <v>#REF!</v>
      </c>
      <c r="B335" s="27" t="e">
        <f>IF(#REF!="","",IF(#REF!='Phieu YC'!$F$6,#REF!,""))</f>
        <v>#REF!</v>
      </c>
      <c r="C335" s="28" t="e">
        <f>IF(#REF!="","",IF(#REF!='Phieu YC'!$F$6,#REF!,""))</f>
        <v>#REF!</v>
      </c>
      <c r="D335" s="29" t="e">
        <f>IF(#REF!="","",IF(#REF!='Phieu YC'!$F$6,#REF!,""))</f>
        <v>#REF!</v>
      </c>
      <c r="E335" s="29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</row>
    <row r="336" spans="1:22" s="30" customFormat="1" ht="16.8" hidden="1">
      <c r="A336" s="28" t="e">
        <f>IF(#REF!="","",IF(#REF!='Phieu YC'!$F$6,#REF!,""))</f>
        <v>#REF!</v>
      </c>
      <c r="B336" s="27" t="e">
        <f>IF(#REF!="","",IF(#REF!='Phieu YC'!$F$6,#REF!,""))</f>
        <v>#REF!</v>
      </c>
      <c r="C336" s="28" t="e">
        <f>IF(#REF!="","",IF(#REF!='Phieu YC'!$F$6,#REF!,""))</f>
        <v>#REF!</v>
      </c>
      <c r="D336" s="29" t="e">
        <f>IF(#REF!="","",IF(#REF!='Phieu YC'!$F$6,#REF!,""))</f>
        <v>#REF!</v>
      </c>
      <c r="E336" s="29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</row>
    <row r="337" spans="1:22" s="30" customFormat="1" ht="16.8" hidden="1">
      <c r="A337" s="28" t="e">
        <f>IF(#REF!="","",IF(#REF!='Phieu YC'!$F$6,#REF!,""))</f>
        <v>#REF!</v>
      </c>
      <c r="B337" s="27" t="e">
        <f>IF(#REF!="","",IF(#REF!='Phieu YC'!$F$6,#REF!,""))</f>
        <v>#REF!</v>
      </c>
      <c r="C337" s="28" t="e">
        <f>IF(#REF!="","",IF(#REF!='Phieu YC'!$F$6,#REF!,""))</f>
        <v>#REF!</v>
      </c>
      <c r="D337" s="29" t="e">
        <f>IF(#REF!="","",IF(#REF!='Phieu YC'!$F$6,#REF!,""))</f>
        <v>#REF!</v>
      </c>
      <c r="E337" s="29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</row>
    <row r="338" spans="1:22" s="30" customFormat="1" ht="16.8" hidden="1">
      <c r="A338" s="28" t="e">
        <f>IF(#REF!="","",IF(#REF!='Phieu YC'!$F$6,#REF!,""))</f>
        <v>#REF!</v>
      </c>
      <c r="B338" s="27" t="e">
        <f>IF(#REF!="","",IF(#REF!='Phieu YC'!$F$6,#REF!,""))</f>
        <v>#REF!</v>
      </c>
      <c r="C338" s="28" t="e">
        <f>IF(#REF!="","",IF(#REF!='Phieu YC'!$F$6,#REF!,""))</f>
        <v>#REF!</v>
      </c>
      <c r="D338" s="29" t="e">
        <f>IF(#REF!="","",IF(#REF!='Phieu YC'!$F$6,#REF!,""))</f>
        <v>#REF!</v>
      </c>
      <c r="E338" s="29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</row>
    <row r="339" spans="1:22" s="30" customFormat="1" ht="16.8" hidden="1">
      <c r="A339" s="28" t="e">
        <f>IF(#REF!="","",IF(#REF!='Phieu YC'!$F$6,#REF!,""))</f>
        <v>#REF!</v>
      </c>
      <c r="B339" s="27" t="e">
        <f>IF(#REF!="","",IF(#REF!='Phieu YC'!$F$6,#REF!,""))</f>
        <v>#REF!</v>
      </c>
      <c r="C339" s="28" t="e">
        <f>IF(#REF!="","",IF(#REF!='Phieu YC'!$F$6,#REF!,""))</f>
        <v>#REF!</v>
      </c>
      <c r="D339" s="29" t="e">
        <f>IF(#REF!="","",IF(#REF!='Phieu YC'!$F$6,#REF!,""))</f>
        <v>#REF!</v>
      </c>
      <c r="E339" s="29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</row>
    <row r="340" spans="1:22" s="30" customFormat="1" ht="16.8" hidden="1">
      <c r="A340" s="28" t="e">
        <f>IF(#REF!="","",IF(#REF!='Phieu YC'!$F$6,#REF!,""))</f>
        <v>#REF!</v>
      </c>
      <c r="B340" s="27" t="e">
        <f>IF(#REF!="","",IF(#REF!='Phieu YC'!$F$6,#REF!,""))</f>
        <v>#REF!</v>
      </c>
      <c r="C340" s="28" t="e">
        <f>IF(#REF!="","",IF(#REF!='Phieu YC'!$F$6,#REF!,""))</f>
        <v>#REF!</v>
      </c>
      <c r="D340" s="29" t="e">
        <f>IF(#REF!="","",IF(#REF!='Phieu YC'!$F$6,#REF!,""))</f>
        <v>#REF!</v>
      </c>
      <c r="E340" s="29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s="30" customFormat="1" ht="16.8" hidden="1">
      <c r="A341" s="28" t="e">
        <f>IF(#REF!="","",IF(#REF!='Phieu YC'!$F$6,#REF!,""))</f>
        <v>#REF!</v>
      </c>
      <c r="B341" s="27" t="e">
        <f>IF(#REF!="","",IF(#REF!='Phieu YC'!$F$6,#REF!,""))</f>
        <v>#REF!</v>
      </c>
      <c r="C341" s="28" t="e">
        <f>IF(#REF!="","",IF(#REF!='Phieu YC'!$F$6,#REF!,""))</f>
        <v>#REF!</v>
      </c>
      <c r="D341" s="29" t="e">
        <f>IF(#REF!="","",IF(#REF!='Phieu YC'!$F$6,#REF!,""))</f>
        <v>#REF!</v>
      </c>
      <c r="E341" s="29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</row>
    <row r="342" spans="1:22" s="30" customFormat="1" ht="16.8" hidden="1">
      <c r="A342" s="28" t="e">
        <f>IF(#REF!="","",IF(#REF!='Phieu YC'!$F$6,#REF!,""))</f>
        <v>#REF!</v>
      </c>
      <c r="B342" s="27" t="e">
        <f>IF(#REF!="","",IF(#REF!='Phieu YC'!$F$6,#REF!,""))</f>
        <v>#REF!</v>
      </c>
      <c r="C342" s="28" t="e">
        <f>IF(#REF!="","",IF(#REF!='Phieu YC'!$F$6,#REF!,""))</f>
        <v>#REF!</v>
      </c>
      <c r="D342" s="29" t="e">
        <f>IF(#REF!="","",IF(#REF!='Phieu YC'!$F$6,#REF!,""))</f>
        <v>#REF!</v>
      </c>
      <c r="E342" s="29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</row>
    <row r="343" spans="1:22" s="30" customFormat="1" ht="16.8" hidden="1">
      <c r="A343" s="28" t="e">
        <f>IF(#REF!="","",IF(#REF!='Phieu YC'!$F$6,#REF!,""))</f>
        <v>#REF!</v>
      </c>
      <c r="B343" s="27" t="e">
        <f>IF(#REF!="","",IF(#REF!='Phieu YC'!$F$6,#REF!,""))</f>
        <v>#REF!</v>
      </c>
      <c r="C343" s="28" t="e">
        <f>IF(#REF!="","",IF(#REF!='Phieu YC'!$F$6,#REF!,""))</f>
        <v>#REF!</v>
      </c>
      <c r="D343" s="29" t="e">
        <f>IF(#REF!="","",IF(#REF!='Phieu YC'!$F$6,#REF!,""))</f>
        <v>#REF!</v>
      </c>
      <c r="E343" s="29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</row>
    <row r="344" spans="1:22" s="30" customFormat="1" ht="16.8" hidden="1">
      <c r="A344" s="28" t="e">
        <f>IF(#REF!="","",IF(#REF!='Phieu YC'!$F$6,#REF!,""))</f>
        <v>#REF!</v>
      </c>
      <c r="B344" s="27" t="e">
        <f>IF(#REF!="","",IF(#REF!='Phieu YC'!$F$6,#REF!,""))</f>
        <v>#REF!</v>
      </c>
      <c r="C344" s="28" t="e">
        <f>IF(#REF!="","",IF(#REF!='Phieu YC'!$F$6,#REF!,""))</f>
        <v>#REF!</v>
      </c>
      <c r="D344" s="29" t="e">
        <f>IF(#REF!="","",IF(#REF!='Phieu YC'!$F$6,#REF!,""))</f>
        <v>#REF!</v>
      </c>
      <c r="E344" s="29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</row>
    <row r="345" spans="1:22" s="30" customFormat="1" ht="16.8" hidden="1">
      <c r="A345" s="28" t="e">
        <f>IF(#REF!="","",IF(#REF!='Phieu YC'!$F$6,#REF!,""))</f>
        <v>#REF!</v>
      </c>
      <c r="B345" s="27" t="e">
        <f>IF(#REF!="","",IF(#REF!='Phieu YC'!$F$6,#REF!,""))</f>
        <v>#REF!</v>
      </c>
      <c r="C345" s="28" t="e">
        <f>IF(#REF!="","",IF(#REF!='Phieu YC'!$F$6,#REF!,""))</f>
        <v>#REF!</v>
      </c>
      <c r="D345" s="29" t="e">
        <f>IF(#REF!="","",IF(#REF!='Phieu YC'!$F$6,#REF!,""))</f>
        <v>#REF!</v>
      </c>
      <c r="E345" s="29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</row>
    <row r="346" spans="1:22" s="30" customFormat="1" ht="16.8" hidden="1">
      <c r="A346" s="28" t="e">
        <f>IF(#REF!="","",IF(#REF!='Phieu YC'!$F$6,#REF!,""))</f>
        <v>#REF!</v>
      </c>
      <c r="B346" s="27" t="e">
        <f>IF(#REF!="","",IF(#REF!='Phieu YC'!$F$6,#REF!,""))</f>
        <v>#REF!</v>
      </c>
      <c r="C346" s="28" t="e">
        <f>IF(#REF!="","",IF(#REF!='Phieu YC'!$F$6,#REF!,""))</f>
        <v>#REF!</v>
      </c>
      <c r="D346" s="29" t="e">
        <f>IF(#REF!="","",IF(#REF!='Phieu YC'!$F$6,#REF!,""))</f>
        <v>#REF!</v>
      </c>
      <c r="E346" s="29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</row>
    <row r="347" spans="1:22" s="30" customFormat="1" ht="16.8" hidden="1">
      <c r="A347" s="28" t="e">
        <f>IF(#REF!="","",IF(#REF!='Phieu YC'!$F$6,#REF!,""))</f>
        <v>#REF!</v>
      </c>
      <c r="B347" s="27" t="e">
        <f>IF(#REF!="","",IF(#REF!='Phieu YC'!$F$6,#REF!,""))</f>
        <v>#REF!</v>
      </c>
      <c r="C347" s="28" t="e">
        <f>IF(#REF!="","",IF(#REF!='Phieu YC'!$F$6,#REF!,""))</f>
        <v>#REF!</v>
      </c>
      <c r="D347" s="29" t="e">
        <f>IF(#REF!="","",IF(#REF!='Phieu YC'!$F$6,#REF!,""))</f>
        <v>#REF!</v>
      </c>
      <c r="E347" s="29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</row>
    <row r="348" spans="1:22" s="30" customFormat="1" ht="16.8" hidden="1">
      <c r="A348" s="28" t="e">
        <f>IF(#REF!="","",IF(#REF!='Phieu YC'!$F$6,#REF!,""))</f>
        <v>#REF!</v>
      </c>
      <c r="B348" s="27" t="e">
        <f>IF(#REF!="","",IF(#REF!='Phieu YC'!$F$6,#REF!,""))</f>
        <v>#REF!</v>
      </c>
      <c r="C348" s="28" t="e">
        <f>IF(#REF!="","",IF(#REF!='Phieu YC'!$F$6,#REF!,""))</f>
        <v>#REF!</v>
      </c>
      <c r="D348" s="29" t="e">
        <f>IF(#REF!="","",IF(#REF!='Phieu YC'!$F$6,#REF!,""))</f>
        <v>#REF!</v>
      </c>
      <c r="E348" s="29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</row>
    <row r="349" spans="1:22" s="30" customFormat="1" ht="16.8" hidden="1">
      <c r="A349" s="28" t="e">
        <f>IF(#REF!="","",IF(#REF!='Phieu YC'!$F$6,#REF!,""))</f>
        <v>#REF!</v>
      </c>
      <c r="B349" s="27" t="e">
        <f>IF(#REF!="","",IF(#REF!='Phieu YC'!$F$6,#REF!,""))</f>
        <v>#REF!</v>
      </c>
      <c r="C349" s="28" t="e">
        <f>IF(#REF!="","",IF(#REF!='Phieu YC'!$F$6,#REF!,""))</f>
        <v>#REF!</v>
      </c>
      <c r="D349" s="29" t="e">
        <f>IF(#REF!="","",IF(#REF!='Phieu YC'!$F$6,#REF!,""))</f>
        <v>#REF!</v>
      </c>
      <c r="E349" s="29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</row>
    <row r="350" spans="1:22" s="30" customFormat="1" ht="16.8" hidden="1">
      <c r="A350" s="28" t="e">
        <f>IF(#REF!="","",IF(#REF!='Phieu YC'!$F$6,#REF!,""))</f>
        <v>#REF!</v>
      </c>
      <c r="B350" s="27" t="e">
        <f>IF(#REF!="","",IF(#REF!='Phieu YC'!$F$6,#REF!,""))</f>
        <v>#REF!</v>
      </c>
      <c r="C350" s="28" t="e">
        <f>IF(#REF!="","",IF(#REF!='Phieu YC'!$F$6,#REF!,""))</f>
        <v>#REF!</v>
      </c>
      <c r="D350" s="29" t="e">
        <f>IF(#REF!="","",IF(#REF!='Phieu YC'!$F$6,#REF!,""))</f>
        <v>#REF!</v>
      </c>
      <c r="E350" s="29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</row>
    <row r="351" spans="1:22" s="30" customFormat="1" ht="16.8" hidden="1">
      <c r="A351" s="28" t="e">
        <f>IF(#REF!="","",IF(#REF!='Phieu YC'!$F$6,#REF!,""))</f>
        <v>#REF!</v>
      </c>
      <c r="B351" s="27" t="e">
        <f>IF(#REF!="","",IF(#REF!='Phieu YC'!$F$6,#REF!,""))</f>
        <v>#REF!</v>
      </c>
      <c r="C351" s="28" t="e">
        <f>IF(#REF!="","",IF(#REF!='Phieu YC'!$F$6,#REF!,""))</f>
        <v>#REF!</v>
      </c>
      <c r="D351" s="29" t="e">
        <f>IF(#REF!="","",IF(#REF!='Phieu YC'!$F$6,#REF!,""))</f>
        <v>#REF!</v>
      </c>
      <c r="E351" s="29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</row>
    <row r="352" spans="1:22" s="30" customFormat="1" ht="16.8" hidden="1">
      <c r="A352" s="28" t="e">
        <f>IF(#REF!="","",IF(#REF!='Phieu YC'!$F$6,#REF!,""))</f>
        <v>#REF!</v>
      </c>
      <c r="B352" s="27" t="e">
        <f>IF(#REF!="","",IF(#REF!='Phieu YC'!$F$6,#REF!,""))</f>
        <v>#REF!</v>
      </c>
      <c r="C352" s="28" t="e">
        <f>IF(#REF!="","",IF(#REF!='Phieu YC'!$F$6,#REF!,""))</f>
        <v>#REF!</v>
      </c>
      <c r="D352" s="29" t="e">
        <f>IF(#REF!="","",IF(#REF!='Phieu YC'!$F$6,#REF!,""))</f>
        <v>#REF!</v>
      </c>
      <c r="E352" s="29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</row>
    <row r="353" spans="1:22" s="30" customFormat="1" ht="16.8" hidden="1">
      <c r="A353" s="28" t="e">
        <f>IF(#REF!="","",IF(#REF!='Phieu YC'!$F$6,#REF!,""))</f>
        <v>#REF!</v>
      </c>
      <c r="B353" s="27" t="e">
        <f>IF(#REF!="","",IF(#REF!='Phieu YC'!$F$6,#REF!,""))</f>
        <v>#REF!</v>
      </c>
      <c r="C353" s="28" t="e">
        <f>IF(#REF!="","",IF(#REF!='Phieu YC'!$F$6,#REF!,""))</f>
        <v>#REF!</v>
      </c>
      <c r="D353" s="29" t="e">
        <f>IF(#REF!="","",IF(#REF!='Phieu YC'!$F$6,#REF!,""))</f>
        <v>#REF!</v>
      </c>
      <c r="E353" s="29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</row>
    <row r="354" spans="1:22" s="30" customFormat="1" ht="16.8" hidden="1">
      <c r="A354" s="28" t="e">
        <f>IF(#REF!="","",IF(#REF!='Phieu YC'!$F$6,#REF!,""))</f>
        <v>#REF!</v>
      </c>
      <c r="B354" s="27" t="e">
        <f>IF(#REF!="","",IF(#REF!='Phieu YC'!$F$6,#REF!,""))</f>
        <v>#REF!</v>
      </c>
      <c r="C354" s="28" t="e">
        <f>IF(#REF!="","",IF(#REF!='Phieu YC'!$F$6,#REF!,""))</f>
        <v>#REF!</v>
      </c>
      <c r="D354" s="29" t="e">
        <f>IF(#REF!="","",IF(#REF!='Phieu YC'!$F$6,#REF!,""))</f>
        <v>#REF!</v>
      </c>
      <c r="E354" s="29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</row>
    <row r="355" spans="1:22" s="30" customFormat="1" ht="16.8" hidden="1">
      <c r="A355" s="28" t="e">
        <f>IF(#REF!="","",IF(#REF!='Phieu YC'!$F$6,#REF!,""))</f>
        <v>#REF!</v>
      </c>
      <c r="B355" s="27" t="e">
        <f>IF(#REF!="","",IF(#REF!='Phieu YC'!$F$6,#REF!,""))</f>
        <v>#REF!</v>
      </c>
      <c r="C355" s="28" t="e">
        <f>IF(#REF!="","",IF(#REF!='Phieu YC'!$F$6,#REF!,""))</f>
        <v>#REF!</v>
      </c>
      <c r="D355" s="29" t="e">
        <f>IF(#REF!="","",IF(#REF!='Phieu YC'!$F$6,#REF!,""))</f>
        <v>#REF!</v>
      </c>
      <c r="E355" s="29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</row>
    <row r="356" spans="1:22" s="30" customFormat="1" ht="16.8" hidden="1">
      <c r="A356" s="28" t="e">
        <f>IF(#REF!="","",IF(#REF!='Phieu YC'!$F$6,#REF!,""))</f>
        <v>#REF!</v>
      </c>
      <c r="B356" s="27" t="e">
        <f>IF(#REF!="","",IF(#REF!='Phieu YC'!$F$6,#REF!,""))</f>
        <v>#REF!</v>
      </c>
      <c r="C356" s="28" t="e">
        <f>IF(#REF!="","",IF(#REF!='Phieu YC'!$F$6,#REF!,""))</f>
        <v>#REF!</v>
      </c>
      <c r="D356" s="29" t="e">
        <f>IF(#REF!="","",IF(#REF!='Phieu YC'!$F$6,#REF!,""))</f>
        <v>#REF!</v>
      </c>
      <c r="E356" s="29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</row>
    <row r="357" spans="1:22" s="30" customFormat="1" ht="16.8" hidden="1">
      <c r="A357" s="28" t="e">
        <f>IF(#REF!="","",IF(#REF!='Phieu YC'!$F$6,#REF!,""))</f>
        <v>#REF!</v>
      </c>
      <c r="B357" s="27" t="e">
        <f>IF(#REF!="","",IF(#REF!='Phieu YC'!$F$6,#REF!,""))</f>
        <v>#REF!</v>
      </c>
      <c r="C357" s="28" t="e">
        <f>IF(#REF!="","",IF(#REF!='Phieu YC'!$F$6,#REF!,""))</f>
        <v>#REF!</v>
      </c>
      <c r="D357" s="29" t="e">
        <f>IF(#REF!="","",IF(#REF!='Phieu YC'!$F$6,#REF!,""))</f>
        <v>#REF!</v>
      </c>
      <c r="E357" s="29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</row>
    <row r="358" spans="1:22" s="30" customFormat="1" ht="16.8" hidden="1">
      <c r="A358" s="28" t="e">
        <f>IF(#REF!="","",IF(#REF!='Phieu YC'!$F$6,#REF!,""))</f>
        <v>#REF!</v>
      </c>
      <c r="B358" s="27" t="e">
        <f>IF(#REF!="","",IF(#REF!='Phieu YC'!$F$6,#REF!,""))</f>
        <v>#REF!</v>
      </c>
      <c r="C358" s="28" t="e">
        <f>IF(#REF!="","",IF(#REF!='Phieu YC'!$F$6,#REF!,""))</f>
        <v>#REF!</v>
      </c>
      <c r="D358" s="29" t="e">
        <f>IF(#REF!="","",IF(#REF!='Phieu YC'!$F$6,#REF!,""))</f>
        <v>#REF!</v>
      </c>
      <c r="E358" s="29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</row>
    <row r="359" spans="1:22" s="30" customFormat="1" ht="16.8" hidden="1">
      <c r="A359" s="28" t="e">
        <f>IF(#REF!="","",IF(#REF!='Phieu YC'!$F$6,#REF!,""))</f>
        <v>#REF!</v>
      </c>
      <c r="B359" s="27" t="e">
        <f>IF(#REF!="","",IF(#REF!='Phieu YC'!$F$6,#REF!,""))</f>
        <v>#REF!</v>
      </c>
      <c r="C359" s="28" t="e">
        <f>IF(#REF!="","",IF(#REF!='Phieu YC'!$F$6,#REF!,""))</f>
        <v>#REF!</v>
      </c>
      <c r="D359" s="29" t="e">
        <f>IF(#REF!="","",IF(#REF!='Phieu YC'!$F$6,#REF!,""))</f>
        <v>#REF!</v>
      </c>
      <c r="E359" s="29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</row>
    <row r="360" spans="1:22" s="30" customFormat="1" ht="16.8" hidden="1">
      <c r="A360" s="28" t="e">
        <f>IF(#REF!="","",IF(#REF!='Phieu YC'!$F$6,#REF!,""))</f>
        <v>#REF!</v>
      </c>
      <c r="B360" s="27" t="e">
        <f>IF(#REF!="","",IF(#REF!='Phieu YC'!$F$6,#REF!,""))</f>
        <v>#REF!</v>
      </c>
      <c r="C360" s="28" t="e">
        <f>IF(#REF!="","",IF(#REF!='Phieu YC'!$F$6,#REF!,""))</f>
        <v>#REF!</v>
      </c>
      <c r="D360" s="29" t="e">
        <f>IF(#REF!="","",IF(#REF!='Phieu YC'!$F$6,#REF!,""))</f>
        <v>#REF!</v>
      </c>
      <c r="E360" s="29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</row>
    <row r="361" spans="1:22" s="30" customFormat="1" ht="16.8" hidden="1">
      <c r="A361" s="28" t="e">
        <f>IF(#REF!="","",IF(#REF!='Phieu YC'!$F$6,#REF!,""))</f>
        <v>#REF!</v>
      </c>
      <c r="B361" s="27" t="e">
        <f>IF(#REF!="","",IF(#REF!='Phieu YC'!$F$6,#REF!,""))</f>
        <v>#REF!</v>
      </c>
      <c r="C361" s="28" t="e">
        <f>IF(#REF!="","",IF(#REF!='Phieu YC'!$F$6,#REF!,""))</f>
        <v>#REF!</v>
      </c>
      <c r="D361" s="29" t="e">
        <f>IF(#REF!="","",IF(#REF!='Phieu YC'!$F$6,#REF!,""))</f>
        <v>#REF!</v>
      </c>
      <c r="E361" s="29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</row>
    <row r="362" spans="1:22" s="30" customFormat="1" ht="16.8" hidden="1">
      <c r="A362" s="28" t="e">
        <f>IF(#REF!="","",IF(#REF!='Phieu YC'!$F$6,#REF!,""))</f>
        <v>#REF!</v>
      </c>
      <c r="B362" s="27" t="e">
        <f>IF(#REF!="","",IF(#REF!='Phieu YC'!$F$6,#REF!,""))</f>
        <v>#REF!</v>
      </c>
      <c r="C362" s="28" t="e">
        <f>IF(#REF!="","",IF(#REF!='Phieu YC'!$F$6,#REF!,""))</f>
        <v>#REF!</v>
      </c>
      <c r="D362" s="29" t="e">
        <f>IF(#REF!="","",IF(#REF!='Phieu YC'!$F$6,#REF!,""))</f>
        <v>#REF!</v>
      </c>
      <c r="E362" s="29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</row>
    <row r="363" spans="1:22" s="30" customFormat="1" ht="16.8" hidden="1">
      <c r="A363" s="28" t="e">
        <f>IF(#REF!="","",IF(#REF!='Phieu YC'!$F$6,#REF!,""))</f>
        <v>#REF!</v>
      </c>
      <c r="B363" s="27" t="e">
        <f>IF(#REF!="","",IF(#REF!='Phieu YC'!$F$6,#REF!,""))</f>
        <v>#REF!</v>
      </c>
      <c r="C363" s="28" t="e">
        <f>IF(#REF!="","",IF(#REF!='Phieu YC'!$F$6,#REF!,""))</f>
        <v>#REF!</v>
      </c>
      <c r="D363" s="29" t="e">
        <f>IF(#REF!="","",IF(#REF!='Phieu YC'!$F$6,#REF!,""))</f>
        <v>#REF!</v>
      </c>
      <c r="E363" s="29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</row>
    <row r="364" spans="1:22" s="30" customFormat="1" ht="16.8" hidden="1">
      <c r="A364" s="28" t="e">
        <f>IF(#REF!="","",IF(#REF!='Phieu YC'!$F$6,#REF!,""))</f>
        <v>#REF!</v>
      </c>
      <c r="B364" s="27" t="e">
        <f>IF(#REF!="","",IF(#REF!='Phieu YC'!$F$6,#REF!,""))</f>
        <v>#REF!</v>
      </c>
      <c r="C364" s="28" t="e">
        <f>IF(#REF!="","",IF(#REF!='Phieu YC'!$F$6,#REF!,""))</f>
        <v>#REF!</v>
      </c>
      <c r="D364" s="29" t="e">
        <f>IF(#REF!="","",IF(#REF!='Phieu YC'!$F$6,#REF!,""))</f>
        <v>#REF!</v>
      </c>
      <c r="E364" s="29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s="30" customFormat="1" ht="16.8" hidden="1">
      <c r="A365" s="28" t="e">
        <f>IF(#REF!="","",IF(#REF!='Phieu YC'!$F$6,#REF!,""))</f>
        <v>#REF!</v>
      </c>
      <c r="B365" s="27" t="e">
        <f>IF(#REF!="","",IF(#REF!='Phieu YC'!$F$6,#REF!,""))</f>
        <v>#REF!</v>
      </c>
      <c r="C365" s="28" t="e">
        <f>IF(#REF!="","",IF(#REF!='Phieu YC'!$F$6,#REF!,""))</f>
        <v>#REF!</v>
      </c>
      <c r="D365" s="29" t="e">
        <f>IF(#REF!="","",IF(#REF!='Phieu YC'!$F$6,#REF!,""))</f>
        <v>#REF!</v>
      </c>
      <c r="E365" s="29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</row>
    <row r="366" spans="1:22" s="30" customFormat="1" ht="16.8" hidden="1">
      <c r="A366" s="28" t="e">
        <f>IF(#REF!="","",IF(#REF!='Phieu YC'!$F$6,#REF!,""))</f>
        <v>#REF!</v>
      </c>
      <c r="B366" s="27" t="e">
        <f>IF(#REF!="","",IF(#REF!='Phieu YC'!$F$6,#REF!,""))</f>
        <v>#REF!</v>
      </c>
      <c r="C366" s="28" t="e">
        <f>IF(#REF!="","",IF(#REF!='Phieu YC'!$F$6,#REF!,""))</f>
        <v>#REF!</v>
      </c>
      <c r="D366" s="29" t="e">
        <f>IF(#REF!="","",IF(#REF!='Phieu YC'!$F$6,#REF!,""))</f>
        <v>#REF!</v>
      </c>
      <c r="E366" s="29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</row>
    <row r="367" spans="1:22" s="30" customFormat="1" ht="16.8" hidden="1">
      <c r="A367" s="28" t="e">
        <f>IF(#REF!="","",IF(#REF!='Phieu YC'!$F$6,#REF!,""))</f>
        <v>#REF!</v>
      </c>
      <c r="B367" s="27" t="e">
        <f>IF(#REF!="","",IF(#REF!='Phieu YC'!$F$6,#REF!,""))</f>
        <v>#REF!</v>
      </c>
      <c r="C367" s="28" t="e">
        <f>IF(#REF!="","",IF(#REF!='Phieu YC'!$F$6,#REF!,""))</f>
        <v>#REF!</v>
      </c>
      <c r="D367" s="29" t="e">
        <f>IF(#REF!="","",IF(#REF!='Phieu YC'!$F$6,#REF!,""))</f>
        <v>#REF!</v>
      </c>
      <c r="E367" s="29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</row>
    <row r="368" spans="1:22" s="30" customFormat="1" ht="16.8" hidden="1">
      <c r="A368" s="28" t="e">
        <f>IF(#REF!="","",IF(#REF!='Phieu YC'!$F$6,#REF!,""))</f>
        <v>#REF!</v>
      </c>
      <c r="B368" s="27" t="e">
        <f>IF(#REF!="","",IF(#REF!='Phieu YC'!$F$6,#REF!,""))</f>
        <v>#REF!</v>
      </c>
      <c r="C368" s="28" t="e">
        <f>IF(#REF!="","",IF(#REF!='Phieu YC'!$F$6,#REF!,""))</f>
        <v>#REF!</v>
      </c>
      <c r="D368" s="29" t="e">
        <f>IF(#REF!="","",IF(#REF!='Phieu YC'!$F$6,#REF!,""))</f>
        <v>#REF!</v>
      </c>
      <c r="E368" s="29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</row>
    <row r="369" spans="1:22" s="30" customFormat="1" ht="16.8" hidden="1">
      <c r="A369" s="28" t="e">
        <f>IF(#REF!="","",IF(#REF!='Phieu YC'!$F$6,#REF!,""))</f>
        <v>#REF!</v>
      </c>
      <c r="B369" s="27" t="e">
        <f>IF(#REF!="","",IF(#REF!='Phieu YC'!$F$6,#REF!,""))</f>
        <v>#REF!</v>
      </c>
      <c r="C369" s="28" t="e">
        <f>IF(#REF!="","",IF(#REF!='Phieu YC'!$F$6,#REF!,""))</f>
        <v>#REF!</v>
      </c>
      <c r="D369" s="29" t="e">
        <f>IF(#REF!="","",IF(#REF!='Phieu YC'!$F$6,#REF!,""))</f>
        <v>#REF!</v>
      </c>
      <c r="E369" s="29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</row>
    <row r="370" spans="1:22" s="30" customFormat="1" ht="16.8" hidden="1">
      <c r="A370" s="28" t="e">
        <f>IF(#REF!="","",IF(#REF!='Phieu YC'!$F$6,#REF!,""))</f>
        <v>#REF!</v>
      </c>
      <c r="B370" s="27" t="e">
        <f>IF(#REF!="","",IF(#REF!='Phieu YC'!$F$6,#REF!,""))</f>
        <v>#REF!</v>
      </c>
      <c r="C370" s="28" t="e">
        <f>IF(#REF!="","",IF(#REF!='Phieu YC'!$F$6,#REF!,""))</f>
        <v>#REF!</v>
      </c>
      <c r="D370" s="29" t="e">
        <f>IF(#REF!="","",IF(#REF!='Phieu YC'!$F$6,#REF!,""))</f>
        <v>#REF!</v>
      </c>
      <c r="E370" s="29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</row>
    <row r="371" spans="1:22" s="30" customFormat="1" ht="16.8" hidden="1">
      <c r="A371" s="28" t="e">
        <f>IF(#REF!="","",IF(#REF!='Phieu YC'!$F$6,#REF!,""))</f>
        <v>#REF!</v>
      </c>
      <c r="B371" s="27" t="e">
        <f>IF(#REF!="","",IF(#REF!='Phieu YC'!$F$6,#REF!,""))</f>
        <v>#REF!</v>
      </c>
      <c r="C371" s="28" t="e">
        <f>IF(#REF!="","",IF(#REF!='Phieu YC'!$F$6,#REF!,""))</f>
        <v>#REF!</v>
      </c>
      <c r="D371" s="29" t="e">
        <f>IF(#REF!="","",IF(#REF!='Phieu YC'!$F$6,#REF!,""))</f>
        <v>#REF!</v>
      </c>
      <c r="E371" s="29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</row>
    <row r="372" spans="1:22" s="30" customFormat="1" ht="16.8" hidden="1">
      <c r="A372" s="28" t="e">
        <f>IF(#REF!="","",IF(#REF!='Phieu YC'!$F$6,#REF!,""))</f>
        <v>#REF!</v>
      </c>
      <c r="B372" s="27" t="e">
        <f>IF(#REF!="","",IF(#REF!='Phieu YC'!$F$6,#REF!,""))</f>
        <v>#REF!</v>
      </c>
      <c r="C372" s="28" t="e">
        <f>IF(#REF!="","",IF(#REF!='Phieu YC'!$F$6,#REF!,""))</f>
        <v>#REF!</v>
      </c>
      <c r="D372" s="29" t="e">
        <f>IF(#REF!="","",IF(#REF!='Phieu YC'!$F$6,#REF!,""))</f>
        <v>#REF!</v>
      </c>
      <c r="E372" s="29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</row>
    <row r="373" spans="1:22" s="30" customFormat="1" ht="16.8" hidden="1">
      <c r="A373" s="28" t="e">
        <f>IF(#REF!="","",IF(#REF!='Phieu YC'!$F$6,#REF!,""))</f>
        <v>#REF!</v>
      </c>
      <c r="B373" s="27" t="e">
        <f>IF(#REF!="","",IF(#REF!='Phieu YC'!$F$6,#REF!,""))</f>
        <v>#REF!</v>
      </c>
      <c r="C373" s="28" t="e">
        <f>IF(#REF!="","",IF(#REF!='Phieu YC'!$F$6,#REF!,""))</f>
        <v>#REF!</v>
      </c>
      <c r="D373" s="29" t="e">
        <f>IF(#REF!="","",IF(#REF!='Phieu YC'!$F$6,#REF!,""))</f>
        <v>#REF!</v>
      </c>
      <c r="E373" s="29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</row>
    <row r="374" spans="1:22" s="30" customFormat="1" ht="16.8" hidden="1">
      <c r="A374" s="28" t="e">
        <f>IF(#REF!="","",IF(#REF!='Phieu YC'!$F$6,#REF!,""))</f>
        <v>#REF!</v>
      </c>
      <c r="B374" s="27" t="e">
        <f>IF(#REF!="","",IF(#REF!='Phieu YC'!$F$6,#REF!,""))</f>
        <v>#REF!</v>
      </c>
      <c r="C374" s="28" t="e">
        <f>IF(#REF!="","",IF(#REF!='Phieu YC'!$F$6,#REF!,""))</f>
        <v>#REF!</v>
      </c>
      <c r="D374" s="29" t="e">
        <f>IF(#REF!="","",IF(#REF!='Phieu YC'!$F$6,#REF!,""))</f>
        <v>#REF!</v>
      </c>
      <c r="E374" s="29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</row>
    <row r="375" spans="1:22" s="30" customFormat="1" ht="16.8" hidden="1">
      <c r="A375" s="28" t="e">
        <f>IF(#REF!="","",IF(#REF!='Phieu YC'!$F$6,#REF!,""))</f>
        <v>#REF!</v>
      </c>
      <c r="B375" s="27" t="e">
        <f>IF(#REF!="","",IF(#REF!='Phieu YC'!$F$6,#REF!,""))</f>
        <v>#REF!</v>
      </c>
      <c r="C375" s="28" t="e">
        <f>IF(#REF!="","",IF(#REF!='Phieu YC'!$F$6,#REF!,""))</f>
        <v>#REF!</v>
      </c>
      <c r="D375" s="29" t="e">
        <f>IF(#REF!="","",IF(#REF!='Phieu YC'!$F$6,#REF!,""))</f>
        <v>#REF!</v>
      </c>
      <c r="E375" s="29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</row>
    <row r="376" spans="1:22" s="30" customFormat="1" ht="16.8" hidden="1">
      <c r="A376" s="28" t="e">
        <f>IF(#REF!="","",IF(#REF!='Phieu YC'!$F$6,#REF!,""))</f>
        <v>#REF!</v>
      </c>
      <c r="B376" s="27" t="e">
        <f>IF(#REF!="","",IF(#REF!='Phieu YC'!$F$6,#REF!,""))</f>
        <v>#REF!</v>
      </c>
      <c r="C376" s="28" t="e">
        <f>IF(#REF!="","",IF(#REF!='Phieu YC'!$F$6,#REF!,""))</f>
        <v>#REF!</v>
      </c>
      <c r="D376" s="29" t="e">
        <f>IF(#REF!="","",IF(#REF!='Phieu YC'!$F$6,#REF!,""))</f>
        <v>#REF!</v>
      </c>
      <c r="E376" s="29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</row>
    <row r="377" spans="1:22" s="30" customFormat="1" ht="16.8" hidden="1">
      <c r="A377" s="28" t="e">
        <f>IF(#REF!="","",IF(#REF!='Phieu YC'!$F$6,#REF!,""))</f>
        <v>#REF!</v>
      </c>
      <c r="B377" s="27" t="e">
        <f>IF(#REF!="","",IF(#REF!='Phieu YC'!$F$6,#REF!,""))</f>
        <v>#REF!</v>
      </c>
      <c r="C377" s="28" t="e">
        <f>IF(#REF!="","",IF(#REF!='Phieu YC'!$F$6,#REF!,""))</f>
        <v>#REF!</v>
      </c>
      <c r="D377" s="29" t="e">
        <f>IF(#REF!="","",IF(#REF!='Phieu YC'!$F$6,#REF!,""))</f>
        <v>#REF!</v>
      </c>
      <c r="E377" s="29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</row>
    <row r="378" spans="1:22" s="30" customFormat="1" ht="16.8" hidden="1">
      <c r="A378" s="28" t="e">
        <f>IF(#REF!="","",IF(#REF!='Phieu YC'!$F$6,#REF!,""))</f>
        <v>#REF!</v>
      </c>
      <c r="B378" s="27" t="e">
        <f>IF(#REF!="","",IF(#REF!='Phieu YC'!$F$6,#REF!,""))</f>
        <v>#REF!</v>
      </c>
      <c r="C378" s="28" t="e">
        <f>IF(#REF!="","",IF(#REF!='Phieu YC'!$F$6,#REF!,""))</f>
        <v>#REF!</v>
      </c>
      <c r="D378" s="29" t="e">
        <f>IF(#REF!="","",IF(#REF!='Phieu YC'!$F$6,#REF!,""))</f>
        <v>#REF!</v>
      </c>
      <c r="E378" s="29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</row>
    <row r="379" spans="1:22" s="30" customFormat="1" ht="16.8" hidden="1">
      <c r="A379" s="28" t="e">
        <f>IF(#REF!="","",IF(#REF!='Phieu YC'!$F$6,#REF!,""))</f>
        <v>#REF!</v>
      </c>
      <c r="B379" s="27" t="e">
        <f>IF(#REF!="","",IF(#REF!='Phieu YC'!$F$6,#REF!,""))</f>
        <v>#REF!</v>
      </c>
      <c r="C379" s="28" t="e">
        <f>IF(#REF!="","",IF(#REF!='Phieu YC'!$F$6,#REF!,""))</f>
        <v>#REF!</v>
      </c>
      <c r="D379" s="29" t="e">
        <f>IF(#REF!="","",IF(#REF!='Phieu YC'!$F$6,#REF!,""))</f>
        <v>#REF!</v>
      </c>
      <c r="E379" s="29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</row>
    <row r="380" spans="1:22" s="30" customFormat="1" ht="16.8" hidden="1">
      <c r="A380" s="28" t="e">
        <f>IF(#REF!="","",IF(#REF!='Phieu YC'!$F$6,#REF!,""))</f>
        <v>#REF!</v>
      </c>
      <c r="B380" s="27" t="e">
        <f>IF(#REF!="","",IF(#REF!='Phieu YC'!$F$6,#REF!,""))</f>
        <v>#REF!</v>
      </c>
      <c r="C380" s="28" t="e">
        <f>IF(#REF!="","",IF(#REF!='Phieu YC'!$F$6,#REF!,""))</f>
        <v>#REF!</v>
      </c>
      <c r="D380" s="29" t="e">
        <f>IF(#REF!="","",IF(#REF!='Phieu YC'!$F$6,#REF!,""))</f>
        <v>#REF!</v>
      </c>
      <c r="E380" s="29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</row>
    <row r="381" spans="1:22" s="30" customFormat="1" ht="16.8" hidden="1">
      <c r="A381" s="28" t="e">
        <f>IF(#REF!="","",IF(#REF!='Phieu YC'!$F$6,#REF!,""))</f>
        <v>#REF!</v>
      </c>
      <c r="B381" s="27" t="e">
        <f>IF(#REF!="","",IF(#REF!='Phieu YC'!$F$6,#REF!,""))</f>
        <v>#REF!</v>
      </c>
      <c r="C381" s="28" t="e">
        <f>IF(#REF!="","",IF(#REF!='Phieu YC'!$F$6,#REF!,""))</f>
        <v>#REF!</v>
      </c>
      <c r="D381" s="29" t="e">
        <f>IF(#REF!="","",IF(#REF!='Phieu YC'!$F$6,#REF!,""))</f>
        <v>#REF!</v>
      </c>
      <c r="E381" s="29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s="30" customFormat="1" ht="16.8" hidden="1">
      <c r="A382" s="28" t="e">
        <f>IF(#REF!="","",IF(#REF!='Phieu YC'!$F$6,#REF!,""))</f>
        <v>#REF!</v>
      </c>
      <c r="B382" s="27" t="e">
        <f>IF(#REF!="","",IF(#REF!='Phieu YC'!$F$6,#REF!,""))</f>
        <v>#REF!</v>
      </c>
      <c r="C382" s="28" t="e">
        <f>IF(#REF!="","",IF(#REF!='Phieu YC'!$F$6,#REF!,""))</f>
        <v>#REF!</v>
      </c>
      <c r="D382" s="29" t="e">
        <f>IF(#REF!="","",IF(#REF!='Phieu YC'!$F$6,#REF!,""))</f>
        <v>#REF!</v>
      </c>
      <c r="E382" s="29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</row>
    <row r="383" spans="1:22" s="30" customFormat="1" ht="16.8" hidden="1">
      <c r="A383" s="28" t="e">
        <f>IF(#REF!="","",IF(#REF!='Phieu YC'!$F$6,#REF!,""))</f>
        <v>#REF!</v>
      </c>
      <c r="B383" s="27" t="e">
        <f>IF(#REF!="","",IF(#REF!='Phieu YC'!$F$6,#REF!,""))</f>
        <v>#REF!</v>
      </c>
      <c r="C383" s="28" t="e">
        <f>IF(#REF!="","",IF(#REF!='Phieu YC'!$F$6,#REF!,""))</f>
        <v>#REF!</v>
      </c>
      <c r="D383" s="29" t="e">
        <f>IF(#REF!="","",IF(#REF!='Phieu YC'!$F$6,#REF!,""))</f>
        <v>#REF!</v>
      </c>
      <c r="E383" s="29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</row>
    <row r="384" spans="1:22" s="30" customFormat="1" ht="16.8" hidden="1">
      <c r="A384" s="28" t="e">
        <f>IF(#REF!="","",IF(#REF!='Phieu YC'!$F$6,#REF!,""))</f>
        <v>#REF!</v>
      </c>
      <c r="B384" s="27" t="e">
        <f>IF(#REF!="","",IF(#REF!='Phieu YC'!$F$6,#REF!,""))</f>
        <v>#REF!</v>
      </c>
      <c r="C384" s="28" t="e">
        <f>IF(#REF!="","",IF(#REF!='Phieu YC'!$F$6,#REF!,""))</f>
        <v>#REF!</v>
      </c>
      <c r="D384" s="29" t="e">
        <f>IF(#REF!="","",IF(#REF!='Phieu YC'!$F$6,#REF!,""))</f>
        <v>#REF!</v>
      </c>
      <c r="E384" s="29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</row>
    <row r="385" spans="1:22" s="30" customFormat="1" ht="16.8" hidden="1">
      <c r="A385" s="28" t="e">
        <f>IF(#REF!="","",IF(#REF!='Phieu YC'!$F$6,#REF!,""))</f>
        <v>#REF!</v>
      </c>
      <c r="B385" s="27" t="e">
        <f>IF(#REF!="","",IF(#REF!='Phieu YC'!$F$6,#REF!,""))</f>
        <v>#REF!</v>
      </c>
      <c r="C385" s="28" t="e">
        <f>IF(#REF!="","",IF(#REF!='Phieu YC'!$F$6,#REF!,""))</f>
        <v>#REF!</v>
      </c>
      <c r="D385" s="29" t="e">
        <f>IF(#REF!="","",IF(#REF!='Phieu YC'!$F$6,#REF!,""))</f>
        <v>#REF!</v>
      </c>
      <c r="E385" s="29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</row>
    <row r="386" spans="1:22" s="30" customFormat="1" ht="16.8" hidden="1">
      <c r="A386" s="28" t="e">
        <f>IF(#REF!="","",IF(#REF!='Phieu YC'!$F$6,#REF!,""))</f>
        <v>#REF!</v>
      </c>
      <c r="B386" s="27" t="e">
        <f>IF(#REF!="","",IF(#REF!='Phieu YC'!$F$6,#REF!,""))</f>
        <v>#REF!</v>
      </c>
      <c r="C386" s="28" t="e">
        <f>IF(#REF!="","",IF(#REF!='Phieu YC'!$F$6,#REF!,""))</f>
        <v>#REF!</v>
      </c>
      <c r="D386" s="29" t="e">
        <f>IF(#REF!="","",IF(#REF!='Phieu YC'!$F$6,#REF!,""))</f>
        <v>#REF!</v>
      </c>
      <c r="E386" s="29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</row>
    <row r="387" spans="1:22" s="30" customFormat="1" ht="16.8" hidden="1">
      <c r="A387" s="28" t="e">
        <f>IF(#REF!="","",IF(#REF!='Phieu YC'!$F$6,#REF!,""))</f>
        <v>#REF!</v>
      </c>
      <c r="B387" s="27" t="e">
        <f>IF(#REF!="","",IF(#REF!='Phieu YC'!$F$6,#REF!,""))</f>
        <v>#REF!</v>
      </c>
      <c r="C387" s="28" t="e">
        <f>IF(#REF!="","",IF(#REF!='Phieu YC'!$F$6,#REF!,""))</f>
        <v>#REF!</v>
      </c>
      <c r="D387" s="29" t="e">
        <f>IF(#REF!="","",IF(#REF!='Phieu YC'!$F$6,#REF!,""))</f>
        <v>#REF!</v>
      </c>
      <c r="E387" s="29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</row>
    <row r="388" spans="1:22" s="30" customFormat="1" ht="16.8" hidden="1">
      <c r="A388" s="28" t="e">
        <f>IF(#REF!="","",IF(#REF!='Phieu YC'!$F$6,#REF!,""))</f>
        <v>#REF!</v>
      </c>
      <c r="B388" s="27" t="e">
        <f>IF(#REF!="","",IF(#REF!='Phieu YC'!$F$6,#REF!,""))</f>
        <v>#REF!</v>
      </c>
      <c r="C388" s="28" t="e">
        <f>IF(#REF!="","",IF(#REF!='Phieu YC'!$F$6,#REF!,""))</f>
        <v>#REF!</v>
      </c>
      <c r="D388" s="29" t="e">
        <f>IF(#REF!="","",IF(#REF!='Phieu YC'!$F$6,#REF!,""))</f>
        <v>#REF!</v>
      </c>
      <c r="E388" s="29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s="30" customFormat="1" ht="16.8" hidden="1">
      <c r="A389" s="28" t="e">
        <f>IF(#REF!="","",IF(#REF!='Phieu YC'!$F$6,#REF!,""))</f>
        <v>#REF!</v>
      </c>
      <c r="B389" s="27" t="e">
        <f>IF(#REF!="","",IF(#REF!='Phieu YC'!$F$6,#REF!,""))</f>
        <v>#REF!</v>
      </c>
      <c r="C389" s="28" t="e">
        <f>IF(#REF!="","",IF(#REF!='Phieu YC'!$F$6,#REF!,""))</f>
        <v>#REF!</v>
      </c>
      <c r="D389" s="29" t="e">
        <f>IF(#REF!="","",IF(#REF!='Phieu YC'!$F$6,#REF!,""))</f>
        <v>#REF!</v>
      </c>
      <c r="E389" s="29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</row>
    <row r="390" spans="1:22" s="30" customFormat="1" ht="16.8" hidden="1">
      <c r="A390" s="28" t="e">
        <f>IF(#REF!="","",IF(#REF!='Phieu YC'!$F$6,#REF!,""))</f>
        <v>#REF!</v>
      </c>
      <c r="B390" s="27" t="e">
        <f>IF(#REF!="","",IF(#REF!='Phieu YC'!$F$6,#REF!,""))</f>
        <v>#REF!</v>
      </c>
      <c r="C390" s="28" t="e">
        <f>IF(#REF!="","",IF(#REF!='Phieu YC'!$F$6,#REF!,""))</f>
        <v>#REF!</v>
      </c>
      <c r="D390" s="29" t="e">
        <f>IF(#REF!="","",IF(#REF!='Phieu YC'!$F$6,#REF!,""))</f>
        <v>#REF!</v>
      </c>
      <c r="E390" s="29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</row>
    <row r="391" spans="1:22" s="30" customFormat="1" ht="16.8" hidden="1">
      <c r="A391" s="28" t="e">
        <f>IF(#REF!="","",IF(#REF!='Phieu YC'!$F$6,#REF!,""))</f>
        <v>#REF!</v>
      </c>
      <c r="B391" s="27" t="e">
        <f>IF(#REF!="","",IF(#REF!='Phieu YC'!$F$6,#REF!,""))</f>
        <v>#REF!</v>
      </c>
      <c r="C391" s="28" t="e">
        <f>IF(#REF!="","",IF(#REF!='Phieu YC'!$F$6,#REF!,""))</f>
        <v>#REF!</v>
      </c>
      <c r="D391" s="29" t="e">
        <f>IF(#REF!="","",IF(#REF!='Phieu YC'!$F$6,#REF!,""))</f>
        <v>#REF!</v>
      </c>
      <c r="E391" s="29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</row>
    <row r="392" spans="1:22" s="30" customFormat="1" ht="16.8" hidden="1">
      <c r="A392" s="28" t="e">
        <f>IF(#REF!="","",IF(#REF!='Phieu YC'!$F$6,#REF!,""))</f>
        <v>#REF!</v>
      </c>
      <c r="B392" s="27" t="e">
        <f>IF(#REF!="","",IF(#REF!='Phieu YC'!$F$6,#REF!,""))</f>
        <v>#REF!</v>
      </c>
      <c r="C392" s="28" t="e">
        <f>IF(#REF!="","",IF(#REF!='Phieu YC'!$F$6,#REF!,""))</f>
        <v>#REF!</v>
      </c>
      <c r="D392" s="29" t="e">
        <f>IF(#REF!="","",IF(#REF!='Phieu YC'!$F$6,#REF!,""))</f>
        <v>#REF!</v>
      </c>
      <c r="E392" s="29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</row>
    <row r="393" spans="1:22" s="30" customFormat="1" ht="16.8" hidden="1">
      <c r="A393" s="28" t="e">
        <f>IF(#REF!="","",IF(#REF!='Phieu YC'!$F$6,#REF!,""))</f>
        <v>#REF!</v>
      </c>
      <c r="B393" s="27" t="e">
        <f>IF(#REF!="","",IF(#REF!='Phieu YC'!$F$6,#REF!,""))</f>
        <v>#REF!</v>
      </c>
      <c r="C393" s="28" t="e">
        <f>IF(#REF!="","",IF(#REF!='Phieu YC'!$F$6,#REF!,""))</f>
        <v>#REF!</v>
      </c>
      <c r="D393" s="29" t="e">
        <f>IF(#REF!="","",IF(#REF!='Phieu YC'!$F$6,#REF!,""))</f>
        <v>#REF!</v>
      </c>
      <c r="E393" s="29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</row>
    <row r="394" spans="1:22" s="30" customFormat="1" ht="16.8" hidden="1">
      <c r="A394" s="28" t="e">
        <f>IF(#REF!="","",IF(#REF!='Phieu YC'!$F$6,#REF!,""))</f>
        <v>#REF!</v>
      </c>
      <c r="B394" s="27" t="e">
        <f>IF(#REF!="","",IF(#REF!='Phieu YC'!$F$6,#REF!,""))</f>
        <v>#REF!</v>
      </c>
      <c r="C394" s="28" t="e">
        <f>IF(#REF!="","",IF(#REF!='Phieu YC'!$F$6,#REF!,""))</f>
        <v>#REF!</v>
      </c>
      <c r="D394" s="29" t="e">
        <f>IF(#REF!="","",IF(#REF!='Phieu YC'!$F$6,#REF!,""))</f>
        <v>#REF!</v>
      </c>
      <c r="E394" s="29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</row>
    <row r="395" spans="1:22" s="30" customFormat="1" ht="16.8" hidden="1">
      <c r="A395" s="28" t="e">
        <f>IF(#REF!="","",IF(#REF!='Phieu YC'!$F$6,#REF!,""))</f>
        <v>#REF!</v>
      </c>
      <c r="B395" s="27" t="e">
        <f>IF(#REF!="","",IF(#REF!='Phieu YC'!$F$6,#REF!,""))</f>
        <v>#REF!</v>
      </c>
      <c r="C395" s="28" t="e">
        <f>IF(#REF!="","",IF(#REF!='Phieu YC'!$F$6,#REF!,""))</f>
        <v>#REF!</v>
      </c>
      <c r="D395" s="29" t="e">
        <f>IF(#REF!="","",IF(#REF!='Phieu YC'!$F$6,#REF!,""))</f>
        <v>#REF!</v>
      </c>
      <c r="E395" s="29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</row>
    <row r="396" spans="1:22" s="30" customFormat="1" ht="16.8" hidden="1">
      <c r="A396" s="28" t="e">
        <f>IF(#REF!="","",IF(#REF!='Phieu YC'!$F$6,#REF!,""))</f>
        <v>#REF!</v>
      </c>
      <c r="B396" s="27" t="e">
        <f>IF(#REF!="","",IF(#REF!='Phieu YC'!$F$6,#REF!,""))</f>
        <v>#REF!</v>
      </c>
      <c r="C396" s="28" t="e">
        <f>IF(#REF!="","",IF(#REF!='Phieu YC'!$F$6,#REF!,""))</f>
        <v>#REF!</v>
      </c>
      <c r="D396" s="29" t="e">
        <f>IF(#REF!="","",IF(#REF!='Phieu YC'!$F$6,#REF!,""))</f>
        <v>#REF!</v>
      </c>
      <c r="E396" s="29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</row>
    <row r="397" spans="1:22" s="30" customFormat="1" ht="16.8" hidden="1">
      <c r="A397" s="28" t="e">
        <f>IF(#REF!="","",IF(#REF!='Phieu YC'!$F$6,#REF!,""))</f>
        <v>#REF!</v>
      </c>
      <c r="B397" s="27" t="e">
        <f>IF(#REF!="","",IF(#REF!='Phieu YC'!$F$6,#REF!,""))</f>
        <v>#REF!</v>
      </c>
      <c r="C397" s="28" t="e">
        <f>IF(#REF!="","",IF(#REF!='Phieu YC'!$F$6,#REF!,""))</f>
        <v>#REF!</v>
      </c>
      <c r="D397" s="29" t="e">
        <f>IF(#REF!="","",IF(#REF!='Phieu YC'!$F$6,#REF!,""))</f>
        <v>#REF!</v>
      </c>
      <c r="E397" s="29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</row>
    <row r="398" spans="1:22" s="30" customFormat="1" ht="16.8" hidden="1">
      <c r="A398" s="28" t="e">
        <f>IF(#REF!="","",IF(#REF!='Phieu YC'!$F$6,#REF!,""))</f>
        <v>#REF!</v>
      </c>
      <c r="B398" s="27" t="e">
        <f>IF(#REF!="","",IF(#REF!='Phieu YC'!$F$6,#REF!,""))</f>
        <v>#REF!</v>
      </c>
      <c r="C398" s="28" t="e">
        <f>IF(#REF!="","",IF(#REF!='Phieu YC'!$F$6,#REF!,""))</f>
        <v>#REF!</v>
      </c>
      <c r="D398" s="29" t="e">
        <f>IF(#REF!="","",IF(#REF!='Phieu YC'!$F$6,#REF!,""))</f>
        <v>#REF!</v>
      </c>
      <c r="E398" s="29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</row>
    <row r="399" spans="1:22" s="30" customFormat="1" ht="16.8" hidden="1">
      <c r="A399" s="28" t="e">
        <f>IF(#REF!="","",IF(#REF!='Phieu YC'!$F$6,#REF!,""))</f>
        <v>#REF!</v>
      </c>
      <c r="B399" s="27" t="e">
        <f>IF(#REF!="","",IF(#REF!='Phieu YC'!$F$6,#REF!,""))</f>
        <v>#REF!</v>
      </c>
      <c r="C399" s="28" t="e">
        <f>IF(#REF!="","",IF(#REF!='Phieu YC'!$F$6,#REF!,""))</f>
        <v>#REF!</v>
      </c>
      <c r="D399" s="29" t="e">
        <f>IF(#REF!="","",IF(#REF!='Phieu YC'!$F$6,#REF!,""))</f>
        <v>#REF!</v>
      </c>
      <c r="E399" s="29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</row>
    <row r="400" spans="1:22" s="30" customFormat="1" ht="16.8" hidden="1">
      <c r="A400" s="28" t="e">
        <f>IF(#REF!="","",IF(#REF!='Phieu YC'!$F$6,#REF!,""))</f>
        <v>#REF!</v>
      </c>
      <c r="B400" s="27" t="e">
        <f>IF(#REF!="","",IF(#REF!='Phieu YC'!$F$6,#REF!,""))</f>
        <v>#REF!</v>
      </c>
      <c r="C400" s="28" t="e">
        <f>IF(#REF!="","",IF(#REF!='Phieu YC'!$F$6,#REF!,""))</f>
        <v>#REF!</v>
      </c>
      <c r="D400" s="29" t="e">
        <f>IF(#REF!="","",IF(#REF!='Phieu YC'!$F$6,#REF!,""))</f>
        <v>#REF!</v>
      </c>
      <c r="E400" s="29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</row>
    <row r="401" spans="1:25" s="30" customFormat="1" ht="16.8" hidden="1">
      <c r="D401" s="149" t="e">
        <f>B7</f>
        <v>#REF!</v>
      </c>
      <c r="E401" s="148"/>
      <c r="F401" s="150"/>
      <c r="G401" s="150"/>
      <c r="H401" s="150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customFormat="1" ht="38.25" customHeight="1">
      <c r="A402" s="747" t="s">
        <v>56</v>
      </c>
      <c r="B402" s="747"/>
      <c r="C402" s="1"/>
      <c r="D402" s="747" t="s">
        <v>55</v>
      </c>
      <c r="E402" s="747"/>
      <c r="F402" s="746"/>
      <c r="G402" s="746"/>
      <c r="H402" s="147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customFormat="1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customFormat="1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customFormat="1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customFormat="1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customFormat="1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s="21" customFormat="1">
      <c r="A408" s="748" t="e">
        <f>#REF!</f>
        <v>#REF!</v>
      </c>
      <c r="B408" s="748"/>
      <c r="D408" s="748" t="e">
        <f>#REF!</f>
        <v>#REF!</v>
      </c>
      <c r="E408" s="748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</row>
    <row r="409" spans="1:25" customFormat="1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customFormat="1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customFormat="1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customFormat="1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customFormat="1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customFormat="1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36" spans="1:25" s="24" customFormat="1" ht="15" customHeight="1"/>
    <row r="437" spans="1:25" s="2" customFormat="1" hidden="1">
      <c r="A437" s="9" t="s">
        <v>9</v>
      </c>
      <c r="B437" s="9"/>
      <c r="C437" s="9"/>
      <c r="D437" s="9"/>
      <c r="E437" s="9"/>
      <c r="F437" s="32"/>
      <c r="G437" s="32"/>
      <c r="H437" s="32"/>
      <c r="I437" s="32"/>
      <c r="J437" s="32"/>
      <c r="K437" s="33"/>
      <c r="L437" s="33"/>
      <c r="M437" s="33"/>
      <c r="N437" s="33"/>
      <c r="O437" s="33"/>
      <c r="P437" s="33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s="2" customFormat="1" hidden="1">
      <c r="A438" s="9"/>
      <c r="B438" s="9"/>
      <c r="C438" s="9"/>
      <c r="D438" s="9"/>
      <c r="E438" s="9"/>
      <c r="F438" s="32"/>
      <c r="G438" s="32"/>
      <c r="H438" s="32"/>
      <c r="I438" s="32"/>
      <c r="J438" s="32"/>
      <c r="K438" s="33"/>
      <c r="L438" s="33"/>
      <c r="M438" s="33"/>
      <c r="N438" s="33"/>
      <c r="O438" s="33"/>
      <c r="P438" s="33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s="2" customFormat="1" ht="16.8" hidden="1">
      <c r="A439" s="11"/>
      <c r="B439" s="12" t="e">
        <f>#REF!</f>
        <v>#REF!</v>
      </c>
      <c r="C439" s="13" t="e">
        <f>RIGHT("000000000000"&amp;ROUND(B439,0),12)</f>
        <v>#REF!</v>
      </c>
      <c r="D439" s="13">
        <v>1</v>
      </c>
      <c r="E439" s="13">
        <v>2</v>
      </c>
      <c r="F439" s="34">
        <v>3</v>
      </c>
      <c r="G439" s="34">
        <v>4</v>
      </c>
      <c r="H439" s="34">
        <v>5</v>
      </c>
      <c r="I439" s="34">
        <v>6</v>
      </c>
      <c r="J439" s="34">
        <v>7</v>
      </c>
      <c r="K439" s="35">
        <v>8</v>
      </c>
      <c r="L439" s="36">
        <v>9</v>
      </c>
      <c r="M439" s="34">
        <v>10</v>
      </c>
      <c r="N439" s="34">
        <v>11</v>
      </c>
      <c r="O439" s="34">
        <v>12</v>
      </c>
      <c r="P439" s="37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s="2" customFormat="1" ht="16.2" hidden="1">
      <c r="A440" s="11"/>
      <c r="B440" s="11"/>
      <c r="C440" s="14"/>
      <c r="D440" s="15" t="e">
        <f>VALUE(MID(C439,D439,1))</f>
        <v>#REF!</v>
      </c>
      <c r="E440" s="15" t="e">
        <f>VALUE(MID(C439,E439,1))</f>
        <v>#REF!</v>
      </c>
      <c r="F440" s="38" t="e">
        <f>VALUE(MID(C439,F439,1))</f>
        <v>#REF!</v>
      </c>
      <c r="G440" s="38" t="e">
        <f>VALUE(MID(C439,G439,1))</f>
        <v>#REF!</v>
      </c>
      <c r="H440" s="38" t="e">
        <f>VALUE(MID(C439,H439,1))</f>
        <v>#REF!</v>
      </c>
      <c r="I440" s="38" t="e">
        <f>VALUE(MID(C439,I439,1))</f>
        <v>#REF!</v>
      </c>
      <c r="J440" s="38" t="e">
        <f>VALUE(MID(C439,J439,1))</f>
        <v>#REF!</v>
      </c>
      <c r="K440" s="39" t="e">
        <f>VALUE(MID(C439,K439,1))</f>
        <v>#REF!</v>
      </c>
      <c r="L440" s="40" t="e">
        <f>VALUE(MID(C439,L439,1))</f>
        <v>#REF!</v>
      </c>
      <c r="M440" s="38" t="e">
        <f>VALUE(MID(C439,M439,1))</f>
        <v>#REF!</v>
      </c>
      <c r="N440" s="38" t="e">
        <f>VALUE(MID(C439,N439,1))</f>
        <v>#REF!</v>
      </c>
      <c r="O440" s="38" t="e">
        <f>VALUE(MID(C439,O439,1))</f>
        <v>#REF!</v>
      </c>
      <c r="P440" s="37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s="2" customFormat="1" ht="16.2" hidden="1">
      <c r="A441" s="11"/>
      <c r="B441" s="11"/>
      <c r="C441" s="14"/>
      <c r="D441" s="15" t="e">
        <f>SUM(D440:D440)</f>
        <v>#REF!</v>
      </c>
      <c r="E441" s="15" t="e">
        <f>SUM(D440:E440)</f>
        <v>#REF!</v>
      </c>
      <c r="F441" s="38" t="e">
        <f>SUM(D440:F440)</f>
        <v>#REF!</v>
      </c>
      <c r="G441" s="38" t="e">
        <f>SUM(G440:G440)</f>
        <v>#REF!</v>
      </c>
      <c r="H441" s="38" t="e">
        <f>SUM(G440:H440)</f>
        <v>#REF!</v>
      </c>
      <c r="I441" s="38" t="e">
        <f>SUM(G440:I440)</f>
        <v>#REF!</v>
      </c>
      <c r="J441" s="38" t="e">
        <f>SUM(J440:J440)</f>
        <v>#REF!</v>
      </c>
      <c r="K441" s="39" t="e">
        <f>SUM(J440:K440)</f>
        <v>#REF!</v>
      </c>
      <c r="L441" s="40" t="e">
        <f>SUM(J440:L440)</f>
        <v>#REF!</v>
      </c>
      <c r="M441" s="38" t="e">
        <f>SUM(M440:M440)</f>
        <v>#REF!</v>
      </c>
      <c r="N441" s="38" t="e">
        <f>SUM(M440:N440)</f>
        <v>#REF!</v>
      </c>
      <c r="O441" s="38" t="e">
        <f>SUM(M440:O440)</f>
        <v>#REF!</v>
      </c>
      <c r="P441" s="37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s="2" customFormat="1" ht="16.2" hidden="1">
      <c r="A442" s="11"/>
      <c r="B442" s="11"/>
      <c r="C442" s="14"/>
      <c r="D442" s="16" t="e">
        <f>IF(D440=0,"",CHOOSE(D440,"một","hai","ba","bốn","năm","sáu","bảy","tám","chín"))</f>
        <v>#REF!</v>
      </c>
      <c r="E442" s="16" t="e">
        <f>IF(E440=0,IF(AND(D440&lt;&gt;0,F440&lt;&gt;0),"lẻ",""),CHOOSE(E440,"mười","hai","ba","bốn","năm","sáu","bảy","tám","chín"))</f>
        <v>#REF!</v>
      </c>
      <c r="F442" s="41" t="e">
        <f>IF(F440=0,"",CHOOSE(F440,IF(E440&gt;1,"mốt","một"),"hai","ba","bốn",IF(E440=0,"năm","lăm"),"sáu","bảy","tám","chín"))</f>
        <v>#REF!</v>
      </c>
      <c r="G442" s="41" t="e">
        <f>IF(G440=0,"",CHOOSE(G440,"một","hai","ba","bốn","năm","sáu","bảy","tám","chín"))</f>
        <v>#REF!</v>
      </c>
      <c r="H442" s="41" t="e">
        <f>IF(H440=0,IF(AND(G440&lt;&gt;0,I440&lt;&gt;0),"lẻ",""),CHOOSE(H440,"mười","hai","ba","bốn","năm","sáu","bảy","tám","chín"))</f>
        <v>#REF!</v>
      </c>
      <c r="I442" s="41" t="e">
        <f>IF(I440=0,"",CHOOSE(I440,IF(H440&gt;1,"mốt","một"),"hai","ba","bốn",IF(H440=0,"năm","lăm"),"sáu","bảy","tám","chín"))</f>
        <v>#REF!</v>
      </c>
      <c r="J442" s="41" t="e">
        <f>IF(J440=0,"",CHOOSE(J440,"một","hai","ba","bốn","năm","sáu","bảy","tám","chín"))</f>
        <v>#REF!</v>
      </c>
      <c r="K442" s="42" t="e">
        <f>IF(K440=0,IF(AND(J440&lt;&gt;0,L440&lt;&gt;0),"lẻ",""),CHOOSE(K440,"mười","hai","ba","bốn","năm","sáu","bảy","tám","chín"))</f>
        <v>#REF!</v>
      </c>
      <c r="L442" s="43" t="e">
        <f>IF(L440=0,"",CHOOSE(L440,IF(K440&gt;1,"mốt","một"),"hai","ba","bốn",IF(K440=0,"năm","lăm"),"sáu","bảy","tám","chín"))</f>
        <v>#REF!</v>
      </c>
      <c r="M442" s="41" t="e">
        <f>IF(M440=0,"",CHOOSE(M440,"một","hai","ba","bốn","năm","sáu","bảy","tám","chín"))</f>
        <v>#REF!</v>
      </c>
      <c r="N442" s="41" t="e">
        <f>IF(N440=0,IF(AND(M440&lt;&gt;0,O440&lt;&gt;0),"lẻ",""),CHOOSE(N440,"mười","hai","ba","bốn","năm","sáu","bảy","tám","chín"))</f>
        <v>#REF!</v>
      </c>
      <c r="O442" s="41" t="e">
        <f>IF(O440=0,"",CHOOSE(O440,IF(N440&gt;1,"mốt","một"),"hai","ba","bốn",IF(N440=0,"năm","lăm"),"sáu","bảy","tám","chín"))</f>
        <v>#REF!</v>
      </c>
      <c r="P442" s="37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s="2" customFormat="1" ht="16.2" hidden="1">
      <c r="A443" s="11"/>
      <c r="B443" s="11"/>
      <c r="C443" s="14"/>
      <c r="D443" s="17" t="e">
        <f>IF(D440=0,"","trăm")</f>
        <v>#REF!</v>
      </c>
      <c r="E443" s="17" t="e">
        <f>IF(E440=0,"",IF(E440=1,"","mươi"))</f>
        <v>#REF!</v>
      </c>
      <c r="F443" s="44" t="e">
        <f>IF(AND(F440=0,F441=0),"","tỷ")</f>
        <v>#REF!</v>
      </c>
      <c r="G443" s="44" t="e">
        <f>IF(G440=0,"","trăm")</f>
        <v>#REF!</v>
      </c>
      <c r="H443" s="44" t="e">
        <f>IF(H440=0,"",IF(H440=1,"","mươi"))</f>
        <v>#REF!</v>
      </c>
      <c r="I443" s="44" t="e">
        <f>IF(AND(I440=0,I441=0),"","triệu")</f>
        <v>#REF!</v>
      </c>
      <c r="J443" s="44" t="e">
        <f>IF(J440=0,"","trăm")</f>
        <v>#REF!</v>
      </c>
      <c r="K443" s="45" t="e">
        <f>IF(K440=0,"",IF(K440=1,"","mươi"))</f>
        <v>#REF!</v>
      </c>
      <c r="L443" s="46" t="e">
        <f>IF(AND(L440=0,L441=0),"","ngàn")</f>
        <v>#REF!</v>
      </c>
      <c r="M443" s="44" t="e">
        <f>IF(M440=0,"","trăm")</f>
        <v>#REF!</v>
      </c>
      <c r="N443" s="44" t="e">
        <f>IF(N440=0,"",IF(N440=1,"","mươi"))</f>
        <v>#REF!</v>
      </c>
      <c r="O443" s="44" t="s">
        <v>10</v>
      </c>
      <c r="P443" s="37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s="2" customFormat="1" ht="17.399999999999999" hidden="1">
      <c r="A444" s="745"/>
      <c r="B444" s="745"/>
      <c r="C444" s="745"/>
      <c r="D444" s="18" t="e">
        <f>UPPER(LEFT(TRIM(IF(B439=0,"không đồng.",D442&amp;" "&amp;D443&amp;" "&amp;E442&amp;" "&amp;E443&amp;" "&amp;F442&amp;" "&amp;F443&amp;" "&amp;G442&amp;" "&amp;G443&amp;" "&amp;H442&amp;" "&amp;H443&amp;" "&amp;I442&amp;" "&amp;I443&amp;" "&amp;J442&amp;" "&amp;J443&amp;" "&amp;K442&amp;" "&amp;K443&amp;" "&amp;L442&amp;" "&amp;L443&amp;" "&amp;M442&amp;" "&amp;M443&amp;" "&amp;N442&amp;" "&amp;N443&amp;" "&amp;O442&amp;" "&amp;O443)),1))&amp;RIGHT(TRIM(IF(B439=0,"không đồng.",D442&amp;" "&amp;D443&amp;" "&amp;E442&amp;" "&amp;E443&amp;" "&amp;F442&amp;" "&amp;F443&amp;" "&amp;G442&amp;" "&amp;G443&amp;" "&amp;H442&amp;" "&amp;H443&amp;" "&amp;I442&amp;" "&amp;I443&amp;" "&amp;J442&amp;" "&amp;J443&amp;" "&amp;K442&amp;" "&amp;K443&amp;" "&amp;L442&amp;" "&amp;L443&amp;" "&amp;M442&amp;" "&amp;M443&amp;" "&amp;N442&amp;" "&amp;N443&amp;" "&amp;O442&amp;" "&amp;O443)),LEN(TRIM(IF(B439=0,"không đồng.",D442&amp;" "&amp;D443&amp;" "&amp;E442&amp;" "&amp;E443&amp;" "&amp;F442&amp;" "&amp;F443&amp;" "&amp;G442&amp;" "&amp;G443&amp;" "&amp;H442&amp;" "&amp;H443&amp;" "&amp;I442&amp;" "&amp;I443&amp;" "&amp;J442&amp;" "&amp;J443&amp;" "&amp;K442&amp;" "&amp;K443&amp;" "&amp;L442&amp;" "&amp;L443&amp;" "&amp;M442&amp;" "&amp;M443&amp;" "&amp;N442&amp;" "&amp;N443&amp;" "&amp;O442&amp;" "&amp;O443)))-1)</f>
        <v>#REF!</v>
      </c>
      <c r="E444" s="18"/>
      <c r="F444" s="38"/>
      <c r="G444" s="38"/>
      <c r="H444" s="38"/>
      <c r="I444" s="38"/>
      <c r="J444" s="38"/>
      <c r="K444" s="38"/>
      <c r="L444" s="39"/>
      <c r="M444" s="40"/>
      <c r="N444" s="38"/>
      <c r="O444" s="38"/>
      <c r="P444" s="38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s="2" customFormat="1" hidden="1">
      <c r="A445" s="10"/>
      <c r="B445" s="10"/>
      <c r="C445" s="10"/>
      <c r="D445" s="10"/>
      <c r="E445" s="10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s="2" customFormat="1" hidden="1">
      <c r="A446" s="19"/>
      <c r="B446" s="19"/>
      <c r="C446" s="19"/>
      <c r="D446" s="19"/>
      <c r="E446" s="19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s="2" customFormat="1" hidden="1">
      <c r="A447" s="19"/>
      <c r="B447" s="19"/>
      <c r="C447" s="19"/>
      <c r="D447" s="19"/>
      <c r="E447" s="19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</sheetData>
  <autoFilter ref="A13:B402">
    <filterColumn colId="0" showButton="0">
      <customFilters and="1">
        <customFilter operator="notEqual" val=" "/>
      </customFilters>
    </filterColumn>
  </autoFilter>
  <mergeCells count="13">
    <mergeCell ref="A6:D6"/>
    <mergeCell ref="C11:C12"/>
    <mergeCell ref="B11:B12"/>
    <mergeCell ref="A11:A12"/>
    <mergeCell ref="D11:D12"/>
    <mergeCell ref="B8:C8"/>
    <mergeCell ref="E11:E12"/>
    <mergeCell ref="A444:C444"/>
    <mergeCell ref="F402:G402"/>
    <mergeCell ref="D402:E402"/>
    <mergeCell ref="A402:B402"/>
    <mergeCell ref="A408:B408"/>
    <mergeCell ref="D408:E408"/>
  </mergeCells>
  <phoneticPr fontId="0" type="noConversion"/>
  <dataValidations count="1">
    <dataValidation type="list" allowBlank="1" showInputMessage="1" showErrorMessage="1" sqref="F6">
      <formula1>PX</formula1>
    </dataValidation>
  </dataValidations>
  <pageMargins left="0.56000000000000005" right="0.14000000000000001" top="0.33" bottom="0.56000000000000005" header="0.16" footer="0.3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52"/>
  <sheetViews>
    <sheetView workbookViewId="0">
      <pane xSplit="3" ySplit="10" topLeftCell="G44" activePane="bottomRight" state="frozen"/>
      <selection pane="topRight" activeCell="D1" sqref="D1"/>
      <selection pane="bottomLeft" activeCell="A11" sqref="A11"/>
      <selection pane="bottomRight" activeCell="O8" sqref="O8"/>
    </sheetView>
  </sheetViews>
  <sheetFormatPr defaultColWidth="8.19921875" defaultRowHeight="13.8"/>
  <cols>
    <col min="1" max="1" width="4.09765625" style="558" customWidth="1"/>
    <col min="2" max="2" width="6.69921875" style="559" hidden="1" customWidth="1"/>
    <col min="3" max="3" width="30.09765625" style="537" customWidth="1"/>
    <col min="4" max="4" width="4.69921875" style="548" customWidth="1"/>
    <col min="5" max="5" width="4.59765625" style="549" customWidth="1"/>
    <col min="6" max="6" width="23.09765625" style="550" customWidth="1"/>
    <col min="7" max="7" width="4.59765625" style="560" customWidth="1"/>
    <col min="8" max="8" width="4.59765625" style="549" customWidth="1"/>
    <col min="9" max="9" width="23.09765625" style="550" customWidth="1"/>
    <col min="10" max="10" width="4.59765625" style="560" customWidth="1"/>
    <col min="11" max="11" width="5.5" style="548" customWidth="1"/>
    <col min="12" max="12" width="5" style="549" customWidth="1"/>
    <col min="13" max="13" width="23.09765625" style="550" customWidth="1"/>
    <col min="14" max="14" width="4.59765625" style="560" customWidth="1"/>
    <col min="15" max="16384" width="8.19921875" style="537"/>
  </cols>
  <sheetData>
    <row r="1" spans="1:14" s="493" customFormat="1" ht="13.2" customHeight="1">
      <c r="A1" s="487" t="s">
        <v>713</v>
      </c>
      <c r="B1" s="488"/>
      <c r="C1" s="487"/>
      <c r="D1" s="489"/>
      <c r="E1" s="490"/>
      <c r="F1" s="491"/>
      <c r="G1" s="492"/>
      <c r="H1" s="490"/>
      <c r="I1" s="491"/>
      <c r="J1" s="492"/>
      <c r="K1" s="489"/>
      <c r="L1" s="490"/>
      <c r="M1" s="491"/>
      <c r="N1" s="492"/>
    </row>
    <row r="2" spans="1:14" s="493" customFormat="1" ht="13.2" customHeight="1">
      <c r="A2" s="494" t="s">
        <v>714</v>
      </c>
      <c r="B2" s="488"/>
      <c r="C2" s="494"/>
      <c r="D2" s="495"/>
      <c r="E2" s="490"/>
      <c r="F2" s="491"/>
      <c r="G2" s="492"/>
      <c r="H2" s="490"/>
      <c r="I2" s="491"/>
      <c r="J2" s="492"/>
      <c r="K2" s="495"/>
      <c r="L2" s="490"/>
      <c r="M2" s="491"/>
      <c r="N2" s="492"/>
    </row>
    <row r="3" spans="1:14" s="493" customFormat="1" ht="13.2" customHeight="1">
      <c r="A3" s="494" t="s">
        <v>715</v>
      </c>
      <c r="B3" s="488"/>
      <c r="C3" s="494"/>
      <c r="D3" s="495"/>
      <c r="E3" s="490"/>
      <c r="F3" s="491"/>
      <c r="G3" s="492"/>
      <c r="H3" s="490"/>
      <c r="I3" s="491"/>
      <c r="J3" s="492"/>
      <c r="K3" s="495"/>
      <c r="L3" s="490"/>
      <c r="M3" s="491"/>
      <c r="N3" s="492"/>
    </row>
    <row r="4" spans="1:14" s="493" customFormat="1" ht="13.2" customHeight="1">
      <c r="A4" s="496" t="s">
        <v>716</v>
      </c>
      <c r="B4" s="488"/>
      <c r="C4" s="496"/>
      <c r="D4" s="497"/>
      <c r="E4" s="490"/>
      <c r="F4" s="491"/>
      <c r="G4" s="492"/>
      <c r="H4" s="490"/>
      <c r="I4" s="491"/>
      <c r="J4" s="492"/>
      <c r="K4" s="497"/>
      <c r="L4" s="490"/>
      <c r="M4" s="491"/>
      <c r="N4" s="492"/>
    </row>
    <row r="5" spans="1:14" s="503" customFormat="1" ht="13.2" customHeight="1">
      <c r="A5" s="498"/>
      <c r="B5" s="498"/>
      <c r="C5" s="499"/>
      <c r="D5" s="500"/>
      <c r="E5" s="501"/>
      <c r="F5" s="491"/>
      <c r="G5" s="502"/>
      <c r="H5" s="501"/>
      <c r="I5" s="491"/>
      <c r="J5" s="502"/>
      <c r="K5" s="500"/>
      <c r="L5" s="501"/>
      <c r="M5" s="491"/>
      <c r="N5" s="502"/>
    </row>
    <row r="6" spans="1:14" s="505" customFormat="1" ht="22.8">
      <c r="A6" s="504" t="s">
        <v>717</v>
      </c>
      <c r="C6" s="506"/>
      <c r="D6" s="507"/>
      <c r="E6" s="508"/>
      <c r="F6" s="509"/>
      <c r="G6" s="510"/>
      <c r="H6" s="508"/>
      <c r="I6" s="509"/>
      <c r="J6" s="510"/>
      <c r="K6" s="507"/>
      <c r="L6" s="508"/>
      <c r="M6" s="509"/>
      <c r="N6" s="510"/>
    </row>
    <row r="7" spans="1:14" s="517" customFormat="1" ht="13.8" customHeight="1">
      <c r="A7" s="511"/>
      <c r="B7" s="512"/>
      <c r="C7" s="513" t="s">
        <v>711</v>
      </c>
      <c r="D7" s="514"/>
      <c r="E7" s="515"/>
      <c r="F7" s="220"/>
      <c r="G7" s="516"/>
      <c r="H7" s="515"/>
      <c r="I7" s="220"/>
      <c r="J7" s="516"/>
      <c r="K7" s="514"/>
      <c r="L7" s="515"/>
      <c r="M7" s="220"/>
      <c r="N7" s="516"/>
    </row>
    <row r="8" spans="1:14" s="520" customFormat="1" ht="13.2" customHeight="1">
      <c r="A8" s="518"/>
      <c r="B8" s="519"/>
      <c r="C8" s="519"/>
      <c r="D8" s="752" t="s">
        <v>718</v>
      </c>
      <c r="E8" s="753" t="s">
        <v>719</v>
      </c>
      <c r="F8" s="753"/>
      <c r="G8" s="519"/>
      <c r="H8" s="753" t="s">
        <v>794</v>
      </c>
      <c r="I8" s="753"/>
      <c r="J8" s="519"/>
      <c r="K8" s="754" t="s">
        <v>800</v>
      </c>
      <c r="L8" s="755"/>
      <c r="M8" s="756"/>
      <c r="N8" s="752" t="s">
        <v>843</v>
      </c>
    </row>
    <row r="9" spans="1:14" s="526" customFormat="1" ht="41.4">
      <c r="A9" s="521" t="s">
        <v>0</v>
      </c>
      <c r="B9" s="521" t="s">
        <v>720</v>
      </c>
      <c r="C9" s="522" t="s">
        <v>721</v>
      </c>
      <c r="D9" s="752"/>
      <c r="E9" s="523" t="s">
        <v>722</v>
      </c>
      <c r="F9" s="524" t="s">
        <v>282</v>
      </c>
      <c r="G9" s="525" t="s">
        <v>723</v>
      </c>
      <c r="H9" s="633" t="s">
        <v>796</v>
      </c>
      <c r="I9" s="524" t="s">
        <v>282</v>
      </c>
      <c r="J9" s="525" t="s">
        <v>795</v>
      </c>
      <c r="K9" s="633" t="s">
        <v>801</v>
      </c>
      <c r="L9" s="633" t="s">
        <v>802</v>
      </c>
      <c r="M9" s="581" t="s">
        <v>282</v>
      </c>
      <c r="N9" s="752"/>
    </row>
    <row r="10" spans="1:14" s="530" customFormat="1" ht="19.2" customHeight="1">
      <c r="A10" s="527"/>
      <c r="B10" s="527"/>
      <c r="C10" s="528" t="s">
        <v>724</v>
      </c>
      <c r="D10" s="529">
        <f>SUM(D11:D100)</f>
        <v>65</v>
      </c>
      <c r="E10" s="529">
        <f t="shared" ref="E10:J10" si="0">SUM(E11:E100)</f>
        <v>2</v>
      </c>
      <c r="F10" s="529"/>
      <c r="G10" s="529">
        <f t="shared" si="0"/>
        <v>63</v>
      </c>
      <c r="H10" s="529">
        <f t="shared" si="0"/>
        <v>1</v>
      </c>
      <c r="I10" s="529"/>
      <c r="J10" s="529">
        <f t="shared" si="0"/>
        <v>62</v>
      </c>
      <c r="K10" s="529"/>
      <c r="L10" s="529">
        <f t="shared" ref="L10:N10" si="1">SUM(L11:L100)</f>
        <v>2</v>
      </c>
      <c r="M10" s="529"/>
      <c r="N10" s="529">
        <f t="shared" si="1"/>
        <v>61</v>
      </c>
    </row>
    <row r="11" spans="1:14">
      <c r="A11" s="531">
        <f>IF($C11="","",COUNTA($C$11:$C11))</f>
        <v>1</v>
      </c>
      <c r="B11" s="532"/>
      <c r="C11" s="533" t="s">
        <v>725</v>
      </c>
      <c r="D11" s="534">
        <v>0</v>
      </c>
      <c r="E11" s="535"/>
      <c r="F11" s="536"/>
      <c r="G11" s="534">
        <f>D11-E11</f>
        <v>0</v>
      </c>
      <c r="H11" s="535"/>
      <c r="I11" s="536"/>
      <c r="J11" s="534">
        <f>G11-H11</f>
        <v>0</v>
      </c>
      <c r="K11" s="534"/>
      <c r="L11" s="535"/>
      <c r="M11" s="536"/>
      <c r="N11" s="534">
        <f>J11+K11-L11</f>
        <v>0</v>
      </c>
    </row>
    <row r="12" spans="1:14">
      <c r="A12" s="531">
        <f>IF($C12="","",COUNTA($C$11:$C12))</f>
        <v>2</v>
      </c>
      <c r="B12" s="532"/>
      <c r="C12" s="538" t="s">
        <v>726</v>
      </c>
      <c r="D12" s="534">
        <v>1</v>
      </c>
      <c r="E12" s="535"/>
      <c r="F12" s="536"/>
      <c r="G12" s="534">
        <f t="shared" ref="G12:G45" si="2">D12-E12</f>
        <v>1</v>
      </c>
      <c r="H12" s="535"/>
      <c r="I12" s="536"/>
      <c r="J12" s="534">
        <f t="shared" ref="J12:J46" si="3">G12-H12</f>
        <v>1</v>
      </c>
      <c r="K12" s="534"/>
      <c r="L12" s="535"/>
      <c r="M12" s="536"/>
      <c r="N12" s="534">
        <f t="shared" ref="N12:N46" si="4">J12+K12-L12</f>
        <v>1</v>
      </c>
    </row>
    <row r="13" spans="1:14">
      <c r="A13" s="531">
        <f>IF($C13="","",COUNTA($C$11:$C13))</f>
        <v>3</v>
      </c>
      <c r="B13" s="532"/>
      <c r="C13" s="538" t="s">
        <v>727</v>
      </c>
      <c r="D13" s="539">
        <v>2</v>
      </c>
      <c r="E13" s="535"/>
      <c r="F13" s="540"/>
      <c r="G13" s="534">
        <f t="shared" si="2"/>
        <v>2</v>
      </c>
      <c r="H13" s="535"/>
      <c r="I13" s="540"/>
      <c r="J13" s="534">
        <f t="shared" si="3"/>
        <v>2</v>
      </c>
      <c r="K13" s="534"/>
      <c r="L13" s="535"/>
      <c r="M13" s="540"/>
      <c r="N13" s="534">
        <f t="shared" si="4"/>
        <v>2</v>
      </c>
    </row>
    <row r="14" spans="1:14">
      <c r="A14" s="531">
        <f>IF($C14="","",COUNTA($C$11:$C14))</f>
        <v>4</v>
      </c>
      <c r="B14" s="532"/>
      <c r="C14" s="538" t="s">
        <v>728</v>
      </c>
      <c r="D14" s="534">
        <v>1</v>
      </c>
      <c r="E14" s="535"/>
      <c r="F14" s="536"/>
      <c r="G14" s="534">
        <f t="shared" si="2"/>
        <v>1</v>
      </c>
      <c r="H14" s="535"/>
      <c r="I14" s="536"/>
      <c r="J14" s="534">
        <f t="shared" si="3"/>
        <v>1</v>
      </c>
      <c r="K14" s="534"/>
      <c r="L14" s="535"/>
      <c r="M14" s="536"/>
      <c r="N14" s="534">
        <f t="shared" si="4"/>
        <v>1</v>
      </c>
    </row>
    <row r="15" spans="1:14">
      <c r="A15" s="531">
        <f>IF($C15="","",COUNTA($C$11:$C15))</f>
        <v>5</v>
      </c>
      <c r="B15" s="532"/>
      <c r="C15" s="538" t="s">
        <v>729</v>
      </c>
      <c r="D15" s="534">
        <v>1</v>
      </c>
      <c r="E15" s="535"/>
      <c r="F15" s="536"/>
      <c r="G15" s="534">
        <f t="shared" si="2"/>
        <v>1</v>
      </c>
      <c r="H15" s="535"/>
      <c r="I15" s="536"/>
      <c r="J15" s="534">
        <f t="shared" si="3"/>
        <v>1</v>
      </c>
      <c r="K15" s="534"/>
      <c r="L15" s="535"/>
      <c r="M15" s="536"/>
      <c r="N15" s="534">
        <f t="shared" si="4"/>
        <v>1</v>
      </c>
    </row>
    <row r="16" spans="1:14">
      <c r="A16" s="531">
        <f>IF($C16="","",COUNTA($C$11:$C16))</f>
        <v>6</v>
      </c>
      <c r="B16" s="532"/>
      <c r="C16" s="538" t="s">
        <v>730</v>
      </c>
      <c r="D16" s="534">
        <v>0</v>
      </c>
      <c r="E16" s="535"/>
      <c r="F16" s="536"/>
      <c r="G16" s="534">
        <f t="shared" si="2"/>
        <v>0</v>
      </c>
      <c r="H16" s="535"/>
      <c r="I16" s="536"/>
      <c r="J16" s="534">
        <f t="shared" si="3"/>
        <v>0</v>
      </c>
      <c r="K16" s="534"/>
      <c r="L16" s="535"/>
      <c r="M16" s="541"/>
      <c r="N16" s="534">
        <f t="shared" si="4"/>
        <v>0</v>
      </c>
    </row>
    <row r="17" spans="1:14" ht="41.4">
      <c r="A17" s="531">
        <f>IF($C17="","",COUNTA($C$11:$C17))</f>
        <v>7</v>
      </c>
      <c r="B17" s="532"/>
      <c r="C17" s="533" t="s">
        <v>326</v>
      </c>
      <c r="D17" s="534">
        <v>5</v>
      </c>
      <c r="E17" s="535">
        <v>1</v>
      </c>
      <c r="F17" s="541" t="s">
        <v>731</v>
      </c>
      <c r="G17" s="534">
        <f t="shared" si="2"/>
        <v>4</v>
      </c>
      <c r="H17" s="535"/>
      <c r="I17" s="541"/>
      <c r="J17" s="534">
        <f t="shared" si="3"/>
        <v>4</v>
      </c>
      <c r="K17" s="534"/>
      <c r="L17" s="535"/>
      <c r="M17" s="541"/>
      <c r="N17" s="534">
        <f t="shared" si="4"/>
        <v>4</v>
      </c>
    </row>
    <row r="18" spans="1:14">
      <c r="A18" s="531">
        <f>IF($C18="","",COUNTA($C$11:$C18))</f>
        <v>8</v>
      </c>
      <c r="B18" s="532"/>
      <c r="C18" s="538" t="s">
        <v>732</v>
      </c>
      <c r="D18" s="534">
        <v>1</v>
      </c>
      <c r="E18" s="535"/>
      <c r="F18" s="536"/>
      <c r="G18" s="534">
        <f t="shared" si="2"/>
        <v>1</v>
      </c>
      <c r="H18" s="535"/>
      <c r="I18" s="536"/>
      <c r="J18" s="534">
        <f t="shared" si="3"/>
        <v>1</v>
      </c>
      <c r="K18" s="534"/>
      <c r="L18" s="535"/>
      <c r="M18" s="536"/>
      <c r="N18" s="534">
        <f t="shared" si="4"/>
        <v>1</v>
      </c>
    </row>
    <row r="19" spans="1:14">
      <c r="A19" s="531">
        <f>IF($C19="","",COUNTA($C$11:$C19))</f>
        <v>9</v>
      </c>
      <c r="B19" s="532"/>
      <c r="C19" s="538" t="s">
        <v>733</v>
      </c>
      <c r="D19" s="534">
        <v>3</v>
      </c>
      <c r="E19" s="535"/>
      <c r="F19" s="542"/>
      <c r="G19" s="534">
        <f t="shared" si="2"/>
        <v>3</v>
      </c>
      <c r="H19" s="535"/>
      <c r="I19" s="542"/>
      <c r="J19" s="534">
        <f t="shared" si="3"/>
        <v>3</v>
      </c>
      <c r="K19" s="534"/>
      <c r="L19" s="535"/>
      <c r="M19" s="542"/>
      <c r="N19" s="534">
        <f t="shared" si="4"/>
        <v>3</v>
      </c>
    </row>
    <row r="20" spans="1:14">
      <c r="A20" s="531">
        <f>IF($C20="","",COUNTA($C$11:$C20))</f>
        <v>10</v>
      </c>
      <c r="B20" s="532"/>
      <c r="C20" s="538" t="s">
        <v>734</v>
      </c>
      <c r="D20" s="534">
        <v>5</v>
      </c>
      <c r="E20" s="535"/>
      <c r="F20" s="536"/>
      <c r="G20" s="534">
        <f t="shared" si="2"/>
        <v>5</v>
      </c>
      <c r="H20" s="535"/>
      <c r="I20" s="536"/>
      <c r="J20" s="534">
        <f t="shared" si="3"/>
        <v>5</v>
      </c>
      <c r="K20" s="534"/>
      <c r="L20" s="535"/>
      <c r="M20" s="536"/>
      <c r="N20" s="534">
        <f t="shared" si="4"/>
        <v>5</v>
      </c>
    </row>
    <row r="21" spans="1:14">
      <c r="A21" s="531">
        <f>IF($C21="","",COUNTA($C$11:$C21))</f>
        <v>11</v>
      </c>
      <c r="B21" s="532"/>
      <c r="C21" s="538" t="s">
        <v>735</v>
      </c>
      <c r="D21" s="534">
        <v>7</v>
      </c>
      <c r="E21" s="535"/>
      <c r="F21" s="543"/>
      <c r="G21" s="534">
        <f t="shared" si="2"/>
        <v>7</v>
      </c>
      <c r="H21" s="535"/>
      <c r="I21" s="543"/>
      <c r="J21" s="534">
        <f t="shared" si="3"/>
        <v>7</v>
      </c>
      <c r="K21" s="534"/>
      <c r="L21" s="535"/>
      <c r="M21" s="543"/>
      <c r="N21" s="534">
        <f t="shared" si="4"/>
        <v>7</v>
      </c>
    </row>
    <row r="22" spans="1:14">
      <c r="A22" s="531">
        <f>IF($C22="","",COUNTA($C$11:$C22))</f>
        <v>12</v>
      </c>
      <c r="B22" s="532"/>
      <c r="C22" s="533" t="s">
        <v>736</v>
      </c>
      <c r="D22" s="534">
        <v>1</v>
      </c>
      <c r="E22" s="535"/>
      <c r="F22" s="536"/>
      <c r="G22" s="534">
        <f t="shared" si="2"/>
        <v>1</v>
      </c>
      <c r="H22" s="535"/>
      <c r="I22" s="536"/>
      <c r="J22" s="534">
        <f t="shared" si="3"/>
        <v>1</v>
      </c>
      <c r="K22" s="534"/>
      <c r="L22" s="535"/>
      <c r="M22" s="536"/>
      <c r="N22" s="534">
        <f t="shared" si="4"/>
        <v>1</v>
      </c>
    </row>
    <row r="23" spans="1:14">
      <c r="A23" s="531">
        <f>IF($C23="","",COUNTA($C$11:$C23))</f>
        <v>13</v>
      </c>
      <c r="B23" s="532"/>
      <c r="C23" s="538" t="s">
        <v>737</v>
      </c>
      <c r="D23" s="534">
        <v>1</v>
      </c>
      <c r="E23" s="535"/>
      <c r="F23" s="541"/>
      <c r="G23" s="534">
        <f t="shared" si="2"/>
        <v>1</v>
      </c>
      <c r="H23" s="535"/>
      <c r="I23" s="541"/>
      <c r="J23" s="534">
        <f t="shared" si="3"/>
        <v>1</v>
      </c>
      <c r="K23" s="534"/>
      <c r="L23" s="535"/>
      <c r="M23" s="541"/>
      <c r="N23" s="534">
        <f t="shared" si="4"/>
        <v>1</v>
      </c>
    </row>
    <row r="24" spans="1:14">
      <c r="A24" s="531">
        <f>IF($C24="","",COUNTA($C$11:$C24))</f>
        <v>14</v>
      </c>
      <c r="B24" s="532"/>
      <c r="C24" s="538" t="s">
        <v>737</v>
      </c>
      <c r="D24" s="534">
        <v>1</v>
      </c>
      <c r="E24" s="535"/>
      <c r="F24" s="541"/>
      <c r="G24" s="534">
        <f t="shared" si="2"/>
        <v>1</v>
      </c>
      <c r="H24" s="535"/>
      <c r="I24" s="541"/>
      <c r="J24" s="534">
        <f t="shared" si="3"/>
        <v>1</v>
      </c>
      <c r="K24" s="534"/>
      <c r="L24" s="535"/>
      <c r="M24" s="541"/>
      <c r="N24" s="534">
        <f t="shared" si="4"/>
        <v>1</v>
      </c>
    </row>
    <row r="25" spans="1:14">
      <c r="A25" s="531">
        <f>IF($C25="","",COUNTA($C$11:$C25))</f>
        <v>15</v>
      </c>
      <c r="B25" s="532"/>
      <c r="C25" s="538" t="s">
        <v>738</v>
      </c>
      <c r="D25" s="534">
        <v>1</v>
      </c>
      <c r="E25" s="535"/>
      <c r="F25" s="541"/>
      <c r="G25" s="534">
        <f t="shared" si="2"/>
        <v>1</v>
      </c>
      <c r="H25" s="535"/>
      <c r="I25" s="541"/>
      <c r="J25" s="534">
        <f t="shared" si="3"/>
        <v>1</v>
      </c>
      <c r="K25" s="534"/>
      <c r="L25" s="535"/>
      <c r="M25" s="541"/>
      <c r="N25" s="534">
        <f t="shared" si="4"/>
        <v>1</v>
      </c>
    </row>
    <row r="26" spans="1:14">
      <c r="A26" s="531">
        <f>IF($C26="","",COUNTA($C$11:$C26))</f>
        <v>16</v>
      </c>
      <c r="B26" s="532"/>
      <c r="C26" s="538" t="s">
        <v>739</v>
      </c>
      <c r="D26" s="534">
        <v>2</v>
      </c>
      <c r="E26" s="535"/>
      <c r="F26" s="541"/>
      <c r="G26" s="534">
        <f t="shared" si="2"/>
        <v>2</v>
      </c>
      <c r="H26" s="535"/>
      <c r="I26" s="541"/>
      <c r="J26" s="534">
        <f t="shared" si="3"/>
        <v>2</v>
      </c>
      <c r="K26" s="534"/>
      <c r="L26" s="535"/>
      <c r="M26" s="541"/>
      <c r="N26" s="534">
        <f t="shared" si="4"/>
        <v>2</v>
      </c>
    </row>
    <row r="27" spans="1:14">
      <c r="A27" s="531">
        <f>IF($C27="","",COUNTA($C$11:$C27))</f>
        <v>17</v>
      </c>
      <c r="B27" s="532"/>
      <c r="C27" s="538" t="s">
        <v>740</v>
      </c>
      <c r="D27" s="534">
        <v>1</v>
      </c>
      <c r="E27" s="535"/>
      <c r="F27" s="541"/>
      <c r="G27" s="534">
        <f t="shared" si="2"/>
        <v>1</v>
      </c>
      <c r="H27" s="535"/>
      <c r="I27" s="541"/>
      <c r="J27" s="534">
        <f t="shared" si="3"/>
        <v>1</v>
      </c>
      <c r="K27" s="534"/>
      <c r="L27" s="535"/>
      <c r="M27" s="541"/>
      <c r="N27" s="534">
        <f t="shared" si="4"/>
        <v>1</v>
      </c>
    </row>
    <row r="28" spans="1:14" ht="41.4">
      <c r="A28" s="531">
        <f>IF($C28="","",COUNTA($C$11:$C28))</f>
        <v>18</v>
      </c>
      <c r="B28" s="532"/>
      <c r="C28" s="538" t="s">
        <v>325</v>
      </c>
      <c r="D28" s="534">
        <v>7</v>
      </c>
      <c r="E28" s="535">
        <v>1</v>
      </c>
      <c r="F28" s="541" t="s">
        <v>731</v>
      </c>
      <c r="G28" s="534">
        <f t="shared" si="2"/>
        <v>6</v>
      </c>
      <c r="H28" s="535">
        <v>1</v>
      </c>
      <c r="I28" s="541" t="s">
        <v>799</v>
      </c>
      <c r="J28" s="534">
        <f t="shared" si="3"/>
        <v>5</v>
      </c>
      <c r="K28" s="534"/>
      <c r="L28" s="535"/>
      <c r="M28" s="541"/>
      <c r="N28" s="534">
        <f t="shared" si="4"/>
        <v>5</v>
      </c>
    </row>
    <row r="29" spans="1:14">
      <c r="A29" s="531">
        <f>IF($C29="","",COUNTA($C$11:$C29))</f>
        <v>19</v>
      </c>
      <c r="B29" s="532"/>
      <c r="C29" s="538" t="s">
        <v>741</v>
      </c>
      <c r="D29" s="534">
        <v>2</v>
      </c>
      <c r="E29" s="535"/>
      <c r="F29" s="541"/>
      <c r="G29" s="534">
        <f t="shared" si="2"/>
        <v>2</v>
      </c>
      <c r="H29" s="535"/>
      <c r="I29" s="541"/>
      <c r="J29" s="534">
        <f t="shared" si="3"/>
        <v>2</v>
      </c>
      <c r="K29" s="534"/>
      <c r="L29" s="535"/>
      <c r="M29" s="541"/>
      <c r="N29" s="534">
        <f t="shared" si="4"/>
        <v>2</v>
      </c>
    </row>
    <row r="30" spans="1:14">
      <c r="A30" s="531">
        <f>IF($C30="","",COUNTA($C$11:$C30))</f>
        <v>20</v>
      </c>
      <c r="B30" s="532"/>
      <c r="C30" s="538" t="s">
        <v>742</v>
      </c>
      <c r="D30" s="534">
        <v>5</v>
      </c>
      <c r="E30" s="535"/>
      <c r="F30" s="541"/>
      <c r="G30" s="534">
        <f t="shared" si="2"/>
        <v>5</v>
      </c>
      <c r="H30" s="535"/>
      <c r="I30" s="541"/>
      <c r="J30" s="534">
        <f t="shared" si="3"/>
        <v>5</v>
      </c>
      <c r="K30" s="534"/>
      <c r="L30" s="535"/>
      <c r="M30" s="541"/>
      <c r="N30" s="534">
        <f t="shared" si="4"/>
        <v>5</v>
      </c>
    </row>
    <row r="31" spans="1:14">
      <c r="A31" s="531">
        <f>IF($C31="","",COUNTA($C$11:$C31))</f>
        <v>21</v>
      </c>
      <c r="B31" s="532"/>
      <c r="C31" s="538" t="s">
        <v>743</v>
      </c>
      <c r="D31" s="534">
        <v>1</v>
      </c>
      <c r="E31" s="535"/>
      <c r="F31" s="541"/>
      <c r="G31" s="534">
        <f t="shared" si="2"/>
        <v>1</v>
      </c>
      <c r="H31" s="535"/>
      <c r="I31" s="541"/>
      <c r="J31" s="534">
        <f t="shared" si="3"/>
        <v>1</v>
      </c>
      <c r="K31" s="534"/>
      <c r="L31" s="535"/>
      <c r="M31" s="541"/>
      <c r="N31" s="534">
        <f t="shared" si="4"/>
        <v>1</v>
      </c>
    </row>
    <row r="32" spans="1:14">
      <c r="A32" s="531">
        <f>IF($C32="","",COUNTA($C$11:$C32))</f>
        <v>22</v>
      </c>
      <c r="B32" s="532"/>
      <c r="C32" s="538" t="s">
        <v>744</v>
      </c>
      <c r="D32" s="534">
        <v>1</v>
      </c>
      <c r="E32" s="535"/>
      <c r="F32" s="541"/>
      <c r="G32" s="534">
        <f t="shared" si="2"/>
        <v>1</v>
      </c>
      <c r="H32" s="535"/>
      <c r="I32" s="541"/>
      <c r="J32" s="534">
        <f t="shared" si="3"/>
        <v>1</v>
      </c>
      <c r="K32" s="534"/>
      <c r="L32" s="535"/>
      <c r="M32" s="541"/>
      <c r="N32" s="534">
        <f t="shared" si="4"/>
        <v>1</v>
      </c>
    </row>
    <row r="33" spans="1:14">
      <c r="A33" s="531">
        <f>IF($C33="","",COUNTA($C$11:$C33))</f>
        <v>23</v>
      </c>
      <c r="B33" s="532"/>
      <c r="C33" s="538" t="s">
        <v>745</v>
      </c>
      <c r="D33" s="534">
        <v>0</v>
      </c>
      <c r="E33" s="535"/>
      <c r="F33" s="541"/>
      <c r="G33" s="534">
        <f t="shared" si="2"/>
        <v>0</v>
      </c>
      <c r="H33" s="535"/>
      <c r="I33" s="541"/>
      <c r="J33" s="534">
        <f t="shared" si="3"/>
        <v>0</v>
      </c>
      <c r="K33" s="534"/>
      <c r="L33" s="535"/>
      <c r="M33" s="541"/>
      <c r="N33" s="534">
        <f t="shared" si="4"/>
        <v>0</v>
      </c>
    </row>
    <row r="34" spans="1:14">
      <c r="A34" s="531">
        <f>IF($C34="","",COUNTA($C$11:$C34))</f>
        <v>24</v>
      </c>
      <c r="B34" s="532"/>
      <c r="C34" s="538" t="s">
        <v>746</v>
      </c>
      <c r="D34" s="534">
        <v>1</v>
      </c>
      <c r="E34" s="535"/>
      <c r="F34" s="541"/>
      <c r="G34" s="534">
        <f t="shared" si="2"/>
        <v>1</v>
      </c>
      <c r="H34" s="535"/>
      <c r="I34" s="541"/>
      <c r="J34" s="534">
        <f t="shared" si="3"/>
        <v>1</v>
      </c>
      <c r="K34" s="534"/>
      <c r="L34" s="535"/>
      <c r="M34" s="541"/>
      <c r="N34" s="534">
        <f t="shared" si="4"/>
        <v>1</v>
      </c>
    </row>
    <row r="35" spans="1:14">
      <c r="A35" s="531">
        <f>IF($C35="","",COUNTA($C$11:$C35))</f>
        <v>25</v>
      </c>
      <c r="B35" s="532"/>
      <c r="C35" s="538" t="s">
        <v>747</v>
      </c>
      <c r="D35" s="534">
        <v>1</v>
      </c>
      <c r="E35" s="535"/>
      <c r="F35" s="541"/>
      <c r="G35" s="534">
        <f t="shared" si="2"/>
        <v>1</v>
      </c>
      <c r="H35" s="535"/>
      <c r="I35" s="541"/>
      <c r="J35" s="534">
        <f t="shared" si="3"/>
        <v>1</v>
      </c>
      <c r="K35" s="534"/>
      <c r="L35" s="535"/>
      <c r="M35" s="541"/>
      <c r="N35" s="534">
        <f t="shared" si="4"/>
        <v>1</v>
      </c>
    </row>
    <row r="36" spans="1:14">
      <c r="A36" s="531">
        <f>IF($C36="","",COUNTA($C$11:$C36))</f>
        <v>26</v>
      </c>
      <c r="B36" s="532"/>
      <c r="C36" s="538" t="s">
        <v>748</v>
      </c>
      <c r="D36" s="534">
        <v>2</v>
      </c>
      <c r="E36" s="535"/>
      <c r="F36" s="541"/>
      <c r="G36" s="534">
        <f t="shared" si="2"/>
        <v>2</v>
      </c>
      <c r="H36" s="535"/>
      <c r="I36" s="541"/>
      <c r="J36" s="534">
        <f t="shared" si="3"/>
        <v>2</v>
      </c>
      <c r="K36" s="534"/>
      <c r="L36" s="535"/>
      <c r="M36" s="541"/>
      <c r="N36" s="534">
        <f t="shared" si="4"/>
        <v>2</v>
      </c>
    </row>
    <row r="37" spans="1:14">
      <c r="A37" s="531">
        <f>IF($C37="","",COUNTA($C$11:$C37))</f>
        <v>27</v>
      </c>
      <c r="B37" s="532"/>
      <c r="C37" s="538" t="s">
        <v>749</v>
      </c>
      <c r="D37" s="534">
        <v>3</v>
      </c>
      <c r="E37" s="535"/>
      <c r="F37" s="541"/>
      <c r="G37" s="534">
        <f t="shared" si="2"/>
        <v>3</v>
      </c>
      <c r="H37" s="535"/>
      <c r="I37" s="541"/>
      <c r="J37" s="534">
        <f t="shared" si="3"/>
        <v>3</v>
      </c>
      <c r="K37" s="534"/>
      <c r="L37" s="535"/>
      <c r="M37" s="541"/>
      <c r="N37" s="534">
        <f t="shared" si="4"/>
        <v>3</v>
      </c>
    </row>
    <row r="38" spans="1:14">
      <c r="A38" s="531">
        <f>IF($C38="","",COUNTA($C$11:$C38))</f>
        <v>28</v>
      </c>
      <c r="B38" s="532"/>
      <c r="C38" s="538" t="s">
        <v>728</v>
      </c>
      <c r="D38" s="534">
        <v>1</v>
      </c>
      <c r="E38" s="535"/>
      <c r="F38" s="541"/>
      <c r="G38" s="534">
        <f t="shared" si="2"/>
        <v>1</v>
      </c>
      <c r="H38" s="535"/>
      <c r="I38" s="541"/>
      <c r="J38" s="534">
        <f t="shared" si="3"/>
        <v>1</v>
      </c>
      <c r="K38" s="534"/>
      <c r="L38" s="535"/>
      <c r="M38" s="541"/>
      <c r="N38" s="534">
        <f t="shared" si="4"/>
        <v>1</v>
      </c>
    </row>
    <row r="39" spans="1:14">
      <c r="A39" s="531">
        <f>IF($C39="","",COUNTA($C$11:$C39))</f>
        <v>29</v>
      </c>
      <c r="B39" s="532"/>
      <c r="C39" s="538" t="s">
        <v>750</v>
      </c>
      <c r="D39" s="534">
        <v>0</v>
      </c>
      <c r="E39" s="535"/>
      <c r="F39" s="541"/>
      <c r="G39" s="534">
        <f t="shared" si="2"/>
        <v>0</v>
      </c>
      <c r="H39" s="535"/>
      <c r="I39" s="541"/>
      <c r="J39" s="534">
        <f t="shared" si="3"/>
        <v>0</v>
      </c>
      <c r="K39" s="534"/>
      <c r="L39" s="535"/>
      <c r="M39" s="541"/>
      <c r="N39" s="534">
        <f t="shared" si="4"/>
        <v>0</v>
      </c>
    </row>
    <row r="40" spans="1:14">
      <c r="A40" s="531">
        <f>IF($C40="","",COUNTA($C$11:$C40))</f>
        <v>30</v>
      </c>
      <c r="B40" s="532"/>
      <c r="C40" s="533" t="s">
        <v>751</v>
      </c>
      <c r="D40" s="534">
        <v>5</v>
      </c>
      <c r="E40" s="535"/>
      <c r="F40" s="541"/>
      <c r="G40" s="534">
        <f t="shared" si="2"/>
        <v>5</v>
      </c>
      <c r="H40" s="535"/>
      <c r="I40" s="541"/>
      <c r="J40" s="534">
        <f t="shared" si="3"/>
        <v>5</v>
      </c>
      <c r="K40" s="534"/>
      <c r="L40" s="535"/>
      <c r="M40" s="541"/>
      <c r="N40" s="534">
        <f t="shared" si="4"/>
        <v>5</v>
      </c>
    </row>
    <row r="41" spans="1:14" ht="27.6">
      <c r="A41" s="531">
        <f>IF($C41="","",COUNTA($C$11:$C41))</f>
        <v>31</v>
      </c>
      <c r="B41" s="532"/>
      <c r="C41" s="538" t="s">
        <v>752</v>
      </c>
      <c r="D41" s="534">
        <v>1</v>
      </c>
      <c r="E41" s="535"/>
      <c r="F41" s="541"/>
      <c r="G41" s="534">
        <f t="shared" si="2"/>
        <v>1</v>
      </c>
      <c r="H41" s="535"/>
      <c r="I41" s="541"/>
      <c r="J41" s="534">
        <f t="shared" si="3"/>
        <v>1</v>
      </c>
      <c r="K41" s="534"/>
      <c r="L41" s="535">
        <v>1</v>
      </c>
      <c r="M41" s="541" t="s">
        <v>803</v>
      </c>
      <c r="N41" s="534">
        <f t="shared" si="4"/>
        <v>0</v>
      </c>
    </row>
    <row r="42" spans="1:14">
      <c r="A42" s="531">
        <f>IF($C42="","",COUNTA($C$11:$C42))</f>
        <v>32</v>
      </c>
      <c r="B42" s="532"/>
      <c r="C42" s="533" t="s">
        <v>753</v>
      </c>
      <c r="D42" s="534">
        <v>1</v>
      </c>
      <c r="E42" s="535"/>
      <c r="F42" s="541"/>
      <c r="G42" s="534">
        <f t="shared" si="2"/>
        <v>1</v>
      </c>
      <c r="H42" s="535"/>
      <c r="I42" s="541"/>
      <c r="J42" s="534">
        <f t="shared" si="3"/>
        <v>1</v>
      </c>
      <c r="K42" s="534"/>
      <c r="L42" s="535"/>
      <c r="M42" s="541"/>
      <c r="N42" s="534">
        <f t="shared" si="4"/>
        <v>1</v>
      </c>
    </row>
    <row r="43" spans="1:14">
      <c r="A43" s="531">
        <f>IF($C43="","",COUNTA($C$11:$C43))</f>
        <v>33</v>
      </c>
      <c r="B43" s="532"/>
      <c r="C43" s="538" t="s">
        <v>754</v>
      </c>
      <c r="D43" s="534">
        <v>1</v>
      </c>
      <c r="E43" s="535"/>
      <c r="F43" s="541"/>
      <c r="G43" s="534">
        <f t="shared" si="2"/>
        <v>1</v>
      </c>
      <c r="H43" s="535"/>
      <c r="I43" s="541"/>
      <c r="J43" s="534">
        <f t="shared" si="3"/>
        <v>1</v>
      </c>
      <c r="K43" s="534"/>
      <c r="L43" s="535"/>
      <c r="M43" s="541"/>
      <c r="N43" s="534">
        <f t="shared" si="4"/>
        <v>1</v>
      </c>
    </row>
    <row r="44" spans="1:14">
      <c r="A44" s="531">
        <f>IF($C44="","",COUNTA($C$11:$C44))</f>
        <v>34</v>
      </c>
      <c r="B44" s="532"/>
      <c r="C44" s="533" t="s">
        <v>755</v>
      </c>
      <c r="D44" s="534">
        <v>0</v>
      </c>
      <c r="E44" s="535"/>
      <c r="F44" s="541"/>
      <c r="G44" s="534">
        <f t="shared" si="2"/>
        <v>0</v>
      </c>
      <c r="H44" s="535"/>
      <c r="I44" s="541"/>
      <c r="J44" s="534">
        <f t="shared" si="3"/>
        <v>0</v>
      </c>
      <c r="K44" s="534"/>
      <c r="L44" s="535"/>
      <c r="M44" s="541"/>
      <c r="N44" s="534">
        <f t="shared" si="4"/>
        <v>0</v>
      </c>
    </row>
    <row r="45" spans="1:14">
      <c r="A45" s="531">
        <f>IF($C45="","",COUNTA($C$11:$C45))</f>
        <v>35</v>
      </c>
      <c r="B45" s="532"/>
      <c r="C45" s="544" t="s">
        <v>756</v>
      </c>
      <c r="D45" s="534">
        <v>0</v>
      </c>
      <c r="E45" s="535"/>
      <c r="F45" s="541"/>
      <c r="G45" s="534">
        <f t="shared" si="2"/>
        <v>0</v>
      </c>
      <c r="H45" s="535"/>
      <c r="I45" s="541"/>
      <c r="J45" s="534">
        <f t="shared" si="3"/>
        <v>0</v>
      </c>
      <c r="K45" s="534"/>
      <c r="L45" s="535"/>
      <c r="M45" s="541"/>
      <c r="N45" s="534">
        <f t="shared" si="4"/>
        <v>0</v>
      </c>
    </row>
    <row r="46" spans="1:14" s="547" customFormat="1" ht="27.6">
      <c r="A46" s="531">
        <f>IF($C46="","",COUNTA($C$11:$C46))</f>
        <v>36</v>
      </c>
      <c r="B46" s="546" t="s">
        <v>757</v>
      </c>
      <c r="C46" s="636" t="s">
        <v>805</v>
      </c>
      <c r="D46" s="534"/>
      <c r="E46" s="535"/>
      <c r="F46" s="536"/>
      <c r="G46" s="637"/>
      <c r="H46" s="535"/>
      <c r="I46" s="536"/>
      <c r="J46" s="534">
        <f t="shared" si="3"/>
        <v>0</v>
      </c>
      <c r="K46" s="534">
        <v>1</v>
      </c>
      <c r="L46" s="535">
        <v>1</v>
      </c>
      <c r="M46" s="541" t="s">
        <v>806</v>
      </c>
      <c r="N46" s="534">
        <f t="shared" si="4"/>
        <v>0</v>
      </c>
    </row>
    <row r="47" spans="1:14" s="554" customFormat="1" ht="13.2">
      <c r="A47" s="552" t="s">
        <v>758</v>
      </c>
      <c r="B47" s="553" t="s">
        <v>60</v>
      </c>
      <c r="C47" s="639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</row>
    <row r="48" spans="1:14" s="547" customFormat="1">
      <c r="A48" s="545"/>
      <c r="B48" s="556"/>
      <c r="D48" s="548"/>
      <c r="E48" s="549"/>
      <c r="F48" s="550"/>
      <c r="G48" s="551"/>
      <c r="H48" s="549"/>
      <c r="I48" s="550"/>
      <c r="J48" s="551"/>
      <c r="K48" s="548"/>
      <c r="L48" s="549"/>
      <c r="M48" s="550"/>
      <c r="N48" s="551"/>
    </row>
    <row r="49" spans="1:14" s="547" customFormat="1">
      <c r="A49" s="545"/>
      <c r="B49" s="556"/>
      <c r="D49" s="548"/>
      <c r="E49" s="549"/>
      <c r="F49" s="550"/>
      <c r="G49" s="551"/>
      <c r="H49" s="549"/>
      <c r="I49" s="550"/>
      <c r="J49" s="551"/>
      <c r="K49" s="548"/>
      <c r="L49" s="549"/>
      <c r="M49" s="550"/>
      <c r="N49" s="551"/>
    </row>
    <row r="50" spans="1:14" s="547" customFormat="1">
      <c r="A50" s="545"/>
      <c r="B50" s="556"/>
      <c r="D50" s="548"/>
      <c r="E50" s="549"/>
      <c r="F50" s="550"/>
      <c r="G50" s="551"/>
      <c r="H50" s="549"/>
      <c r="I50" s="550"/>
      <c r="J50" s="551"/>
      <c r="K50" s="548"/>
      <c r="L50" s="549"/>
      <c r="M50" s="550"/>
      <c r="N50" s="551"/>
    </row>
    <row r="51" spans="1:14" s="547" customFormat="1">
      <c r="A51" s="545"/>
      <c r="B51" s="556"/>
      <c r="D51" s="548"/>
      <c r="E51" s="549"/>
      <c r="F51" s="550"/>
      <c r="G51" s="551"/>
      <c r="H51" s="549"/>
      <c r="I51" s="550"/>
      <c r="J51" s="551"/>
      <c r="K51" s="548"/>
      <c r="L51" s="549"/>
      <c r="M51" s="550"/>
      <c r="N51" s="551"/>
    </row>
    <row r="52" spans="1:14" s="547" customFormat="1">
      <c r="A52" s="545"/>
      <c r="B52" s="557" t="s">
        <v>759</v>
      </c>
      <c r="D52" s="548"/>
      <c r="E52" s="549"/>
      <c r="F52" s="550"/>
      <c r="G52" s="551"/>
      <c r="H52" s="549"/>
      <c r="I52" s="550"/>
      <c r="J52" s="551"/>
      <c r="K52" s="548"/>
      <c r="L52" s="549"/>
      <c r="M52" s="550"/>
      <c r="N52" s="551"/>
    </row>
  </sheetData>
  <mergeCells count="5">
    <mergeCell ref="N8:N9"/>
    <mergeCell ref="D8:D9"/>
    <mergeCell ref="E8:F8"/>
    <mergeCell ref="H8:I8"/>
    <mergeCell ref="K8:M8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xSplit="3" ySplit="10" topLeftCell="D29" activePane="bottomRight" state="frozen"/>
      <selection pane="topRight" activeCell="D1" sqref="D1"/>
      <selection pane="bottomLeft" activeCell="A11" sqref="A11"/>
      <selection pane="bottomRight" activeCell="A31" sqref="A31:XFD31"/>
    </sheetView>
  </sheetViews>
  <sheetFormatPr defaultColWidth="8.19921875" defaultRowHeight="13.8"/>
  <cols>
    <col min="1" max="1" width="4.09765625" style="558" customWidth="1"/>
    <col min="2" max="2" width="20.796875" style="537" customWidth="1"/>
    <col min="3" max="3" width="4.5" style="593" customWidth="1"/>
    <col min="4" max="4" width="24.796875" style="594" customWidth="1"/>
    <col min="5" max="5" width="4.3984375" style="595" customWidth="1"/>
    <col min="6" max="6" width="21.8984375" style="596" customWidth="1"/>
    <col min="7" max="7" width="5.19921875" style="597" customWidth="1"/>
    <col min="8" max="8" width="4.3984375" style="548" customWidth="1"/>
    <col min="9" max="9" width="11.296875" style="550" customWidth="1"/>
    <col min="10" max="16384" width="8.19921875" style="537"/>
  </cols>
  <sheetData>
    <row r="1" spans="1:9" s="493" customFormat="1" ht="13.2" customHeight="1">
      <c r="A1" s="487" t="s">
        <v>713</v>
      </c>
      <c r="B1" s="487"/>
      <c r="C1" s="562"/>
      <c r="D1" s="563"/>
      <c r="E1" s="564"/>
      <c r="F1" s="565"/>
      <c r="G1" s="566"/>
      <c r="H1" s="489"/>
      <c r="I1" s="491"/>
    </row>
    <row r="2" spans="1:9" s="493" customFormat="1" ht="13.2" customHeight="1">
      <c r="A2" s="494" t="s">
        <v>714</v>
      </c>
      <c r="B2" s="494"/>
      <c r="C2" s="497"/>
      <c r="D2" s="563"/>
      <c r="E2" s="567"/>
      <c r="F2" s="565"/>
      <c r="G2" s="566"/>
      <c r="H2" s="495"/>
      <c r="I2" s="491"/>
    </row>
    <row r="3" spans="1:9" s="493" customFormat="1" ht="13.2" customHeight="1">
      <c r="A3" s="494" t="s">
        <v>715</v>
      </c>
      <c r="B3" s="494"/>
      <c r="C3" s="497"/>
      <c r="D3" s="563"/>
      <c r="E3" s="567"/>
      <c r="F3" s="565"/>
      <c r="G3" s="566"/>
      <c r="H3" s="495"/>
      <c r="I3" s="491"/>
    </row>
    <row r="4" spans="1:9" s="493" customFormat="1" ht="13.2" customHeight="1">
      <c r="A4" s="496" t="s">
        <v>716</v>
      </c>
      <c r="B4" s="496"/>
      <c r="C4" s="497"/>
      <c r="D4" s="563"/>
      <c r="E4" s="567"/>
      <c r="F4" s="565"/>
      <c r="G4" s="566"/>
      <c r="H4" s="497"/>
      <c r="I4" s="491"/>
    </row>
    <row r="5" spans="1:9" s="503" customFormat="1" ht="13.2" customHeight="1">
      <c r="A5" s="498"/>
      <c r="B5" s="499"/>
      <c r="C5" s="568"/>
      <c r="D5" s="563"/>
      <c r="E5" s="569"/>
      <c r="F5" s="565"/>
      <c r="G5" s="566"/>
      <c r="H5" s="500"/>
      <c r="I5" s="491"/>
    </row>
    <row r="6" spans="1:9" s="505" customFormat="1" ht="22.8">
      <c r="A6" s="504" t="s">
        <v>760</v>
      </c>
      <c r="B6" s="506"/>
      <c r="C6" s="507"/>
      <c r="D6" s="570"/>
      <c r="E6" s="571"/>
      <c r="F6" s="572"/>
      <c r="G6" s="573"/>
      <c r="H6" s="507"/>
      <c r="I6" s="509"/>
    </row>
    <row r="7" spans="1:9" s="505" customFormat="1" ht="22.8">
      <c r="A7" s="504"/>
      <c r="B7" s="506"/>
      <c r="C7" s="507"/>
      <c r="D7" s="570"/>
      <c r="E7" s="571"/>
      <c r="F7" s="572"/>
      <c r="G7" s="573"/>
      <c r="H7" s="507"/>
      <c r="I7" s="509"/>
    </row>
    <row r="8" spans="1:9" s="574" customFormat="1" ht="13.8" customHeight="1">
      <c r="A8" s="526"/>
      <c r="B8" s="513"/>
      <c r="C8" s="757" t="s">
        <v>761</v>
      </c>
      <c r="D8" s="758"/>
      <c r="E8" s="759" t="s">
        <v>711</v>
      </c>
      <c r="F8" s="760"/>
      <c r="G8" s="761" t="s">
        <v>762</v>
      </c>
      <c r="H8" s="763" t="s">
        <v>763</v>
      </c>
      <c r="I8" s="764"/>
    </row>
    <row r="9" spans="1:9" s="582" customFormat="1">
      <c r="A9" s="575" t="s">
        <v>0</v>
      </c>
      <c r="B9" s="576" t="s">
        <v>721</v>
      </c>
      <c r="C9" s="577" t="s">
        <v>63</v>
      </c>
      <c r="D9" s="578" t="s">
        <v>282</v>
      </c>
      <c r="E9" s="579" t="s">
        <v>63</v>
      </c>
      <c r="F9" s="580" t="s">
        <v>282</v>
      </c>
      <c r="G9" s="762"/>
      <c r="H9" s="561" t="s">
        <v>63</v>
      </c>
      <c r="I9" s="581" t="s">
        <v>764</v>
      </c>
    </row>
    <row r="10" spans="1:9" s="530" customFormat="1">
      <c r="A10" s="527"/>
      <c r="B10" s="528" t="s">
        <v>724</v>
      </c>
      <c r="C10" s="583">
        <f>SUM(C11:C29)</f>
        <v>21</v>
      </c>
      <c r="D10" s="584"/>
      <c r="E10" s="585">
        <f>SUM(E11:E29)</f>
        <v>12</v>
      </c>
      <c r="F10" s="585"/>
      <c r="G10" s="586"/>
      <c r="H10" s="529"/>
      <c r="I10" s="529"/>
    </row>
    <row r="11" spans="1:9" ht="27.6">
      <c r="A11" s="531">
        <f>IF($B11="","",COUNTA($B$11:$B11))</f>
        <v>1</v>
      </c>
      <c r="B11" s="533" t="s">
        <v>326</v>
      </c>
      <c r="C11" s="587"/>
      <c r="D11" s="541"/>
      <c r="E11" s="588">
        <v>1</v>
      </c>
      <c r="F11" s="589" t="s">
        <v>765</v>
      </c>
      <c r="G11" s="561">
        <f t="shared" ref="G11:G29" si="0">$C11+$E11</f>
        <v>1</v>
      </c>
      <c r="H11" s="534"/>
      <c r="I11" s="541"/>
    </row>
    <row r="12" spans="1:9" ht="41.4">
      <c r="A12" s="531">
        <f>IF($B12="","",COUNTA($B$11:$B12))</f>
        <v>2</v>
      </c>
      <c r="B12" s="538" t="s">
        <v>735</v>
      </c>
      <c r="C12" s="587">
        <v>1</v>
      </c>
      <c r="D12" s="590" t="s">
        <v>766</v>
      </c>
      <c r="E12" s="588"/>
      <c r="F12" s="591"/>
      <c r="G12" s="561">
        <f t="shared" si="0"/>
        <v>1</v>
      </c>
      <c r="H12" s="534"/>
      <c r="I12" s="543"/>
    </row>
    <row r="13" spans="1:9" ht="69">
      <c r="A13" s="531">
        <f>IF($B13="","",COUNTA($B$11:$B13))</f>
        <v>3</v>
      </c>
      <c r="B13" s="538" t="s">
        <v>325</v>
      </c>
      <c r="C13" s="587">
        <v>1</v>
      </c>
      <c r="D13" s="541"/>
      <c r="E13" s="588">
        <v>2</v>
      </c>
      <c r="F13" s="589" t="s">
        <v>767</v>
      </c>
      <c r="G13" s="561">
        <f t="shared" si="0"/>
        <v>3</v>
      </c>
      <c r="H13" s="534"/>
      <c r="I13" s="541"/>
    </row>
    <row r="14" spans="1:9" ht="110.4">
      <c r="A14" s="531">
        <f>IF($B14="","",COUNTA($B$11:$B14))</f>
        <v>4</v>
      </c>
      <c r="B14" s="538" t="s">
        <v>768</v>
      </c>
      <c r="C14" s="587">
        <v>2</v>
      </c>
      <c r="D14" s="592" t="s">
        <v>769</v>
      </c>
      <c r="E14" s="588">
        <v>4</v>
      </c>
      <c r="F14" s="635" t="s">
        <v>816</v>
      </c>
      <c r="G14" s="561">
        <f t="shared" si="0"/>
        <v>6</v>
      </c>
      <c r="H14" s="534"/>
      <c r="I14" s="541"/>
    </row>
    <row r="15" spans="1:9" ht="69">
      <c r="A15" s="531">
        <f>IF($B15="","",COUNTA($B$11:$B15))</f>
        <v>5</v>
      </c>
      <c r="B15" s="538" t="s">
        <v>743</v>
      </c>
      <c r="C15" s="587">
        <v>1</v>
      </c>
      <c r="D15" s="592" t="s">
        <v>827</v>
      </c>
      <c r="E15" s="588"/>
      <c r="F15" s="589"/>
      <c r="G15" s="561">
        <f t="shared" si="0"/>
        <v>1</v>
      </c>
      <c r="H15" s="534"/>
      <c r="I15" s="541"/>
    </row>
    <row r="16" spans="1:9" ht="124.2">
      <c r="A16" s="531">
        <f>IF($B16="","",COUNTA($B$11:$B16))</f>
        <v>6</v>
      </c>
      <c r="B16" s="538" t="s">
        <v>745</v>
      </c>
      <c r="C16" s="587">
        <v>3</v>
      </c>
      <c r="D16" s="592" t="s">
        <v>770</v>
      </c>
      <c r="E16" s="588"/>
      <c r="F16" s="589"/>
      <c r="G16" s="561">
        <f t="shared" si="0"/>
        <v>3</v>
      </c>
      <c r="H16" s="534"/>
      <c r="I16" s="541"/>
    </row>
    <row r="17" spans="1:9" ht="27.6">
      <c r="A17" s="531">
        <f>IF($B17="","",COUNTA($B$11:$B17))</f>
        <v>7</v>
      </c>
      <c r="B17" s="538" t="s">
        <v>832</v>
      </c>
      <c r="C17" s="587">
        <v>1</v>
      </c>
      <c r="D17" s="541" t="s">
        <v>818</v>
      </c>
      <c r="E17" s="588"/>
      <c r="F17" s="589"/>
      <c r="G17" s="561">
        <f t="shared" si="0"/>
        <v>1</v>
      </c>
      <c r="H17" s="534"/>
      <c r="I17" s="541"/>
    </row>
    <row r="18" spans="1:9" ht="41.4">
      <c r="A18" s="531">
        <f>IF($B18="","",COUNTA($B$11:$B18))</f>
        <v>8</v>
      </c>
      <c r="B18" s="538" t="s">
        <v>750</v>
      </c>
      <c r="C18" s="587">
        <v>1</v>
      </c>
      <c r="D18" s="541" t="s">
        <v>771</v>
      </c>
      <c r="E18" s="588">
        <v>1</v>
      </c>
      <c r="F18" s="589" t="s">
        <v>815</v>
      </c>
      <c r="G18" s="561">
        <f t="shared" si="0"/>
        <v>2</v>
      </c>
      <c r="H18" s="534"/>
      <c r="I18" s="541"/>
    </row>
    <row r="19" spans="1:9" ht="27.6">
      <c r="A19" s="531">
        <f>IF($B19="","",COUNTA($B$11:$B19))</f>
        <v>9</v>
      </c>
      <c r="B19" s="533" t="s">
        <v>753</v>
      </c>
      <c r="C19" s="587">
        <v>1</v>
      </c>
      <c r="D19" s="541" t="s">
        <v>818</v>
      </c>
      <c r="E19" s="588"/>
      <c r="F19" s="589"/>
      <c r="G19" s="561">
        <f t="shared" si="0"/>
        <v>1</v>
      </c>
      <c r="H19" s="534"/>
      <c r="I19" s="541"/>
    </row>
    <row r="20" spans="1:9" ht="27.6">
      <c r="A20" s="531">
        <f>IF($B20="","",COUNTA($B$11:$B20))</f>
        <v>10</v>
      </c>
      <c r="B20" s="538" t="s">
        <v>752</v>
      </c>
      <c r="C20" s="587"/>
      <c r="D20" s="541"/>
      <c r="E20" s="588">
        <v>1</v>
      </c>
      <c r="F20" s="589" t="s">
        <v>803</v>
      </c>
      <c r="G20" s="561">
        <f t="shared" si="0"/>
        <v>1</v>
      </c>
      <c r="H20" s="534"/>
      <c r="I20" s="541"/>
    </row>
    <row r="21" spans="1:9" ht="27.6">
      <c r="A21" s="531">
        <f>IF($B21="","",COUNTA($B$11:$B21))</f>
        <v>11</v>
      </c>
      <c r="B21" s="533" t="s">
        <v>817</v>
      </c>
      <c r="C21" s="587">
        <v>1</v>
      </c>
      <c r="D21" s="541" t="s">
        <v>820</v>
      </c>
      <c r="E21" s="588"/>
      <c r="F21" s="589"/>
      <c r="G21" s="561">
        <f t="shared" si="0"/>
        <v>1</v>
      </c>
      <c r="H21" s="534"/>
      <c r="I21" s="541"/>
    </row>
    <row r="22" spans="1:9" ht="41.4">
      <c r="A22" s="531">
        <f>IF($B22="","",COUNTA($B$11:$B22))</f>
        <v>12</v>
      </c>
      <c r="B22" s="538" t="s">
        <v>808</v>
      </c>
      <c r="C22" s="587"/>
      <c r="D22" s="541"/>
      <c r="E22" s="588">
        <v>1</v>
      </c>
      <c r="F22" s="589" t="s">
        <v>811</v>
      </c>
      <c r="G22" s="561">
        <f t="shared" si="0"/>
        <v>1</v>
      </c>
      <c r="H22" s="534"/>
      <c r="I22" s="541"/>
    </row>
    <row r="23" spans="1:9" ht="27.6">
      <c r="A23" s="531">
        <f>IF($B23="","",COUNTA($B$11:$B23))</f>
        <v>13</v>
      </c>
      <c r="B23" s="533" t="s">
        <v>809</v>
      </c>
      <c r="C23" s="587"/>
      <c r="D23" s="541"/>
      <c r="E23" s="588">
        <v>1</v>
      </c>
      <c r="F23" s="589" t="s">
        <v>810</v>
      </c>
      <c r="G23" s="561">
        <f t="shared" si="0"/>
        <v>1</v>
      </c>
      <c r="H23" s="534"/>
      <c r="I23" s="541"/>
    </row>
    <row r="24" spans="1:9" ht="82.8">
      <c r="A24" s="531">
        <f>IF($B24="","",COUNTA($B$11:$B24))</f>
        <v>14</v>
      </c>
      <c r="B24" s="544" t="s">
        <v>756</v>
      </c>
      <c r="C24" s="587">
        <v>4</v>
      </c>
      <c r="D24" s="592" t="s">
        <v>819</v>
      </c>
      <c r="E24" s="588"/>
      <c r="F24" s="589"/>
      <c r="G24" s="561">
        <f t="shared" si="0"/>
        <v>4</v>
      </c>
      <c r="H24" s="534"/>
      <c r="I24" s="541"/>
    </row>
    <row r="25" spans="1:9" s="547" customFormat="1" ht="27.6">
      <c r="A25" s="531">
        <f>IF($B25="","",COUNTA($B$11:$B25))</f>
        <v>15</v>
      </c>
      <c r="B25" s="636" t="s">
        <v>807</v>
      </c>
      <c r="C25" s="587"/>
      <c r="D25" s="638"/>
      <c r="E25" s="588">
        <v>1</v>
      </c>
      <c r="F25" s="589" t="s">
        <v>806</v>
      </c>
      <c r="G25" s="634">
        <f t="shared" si="0"/>
        <v>1</v>
      </c>
      <c r="H25" s="534"/>
      <c r="I25" s="536"/>
    </row>
    <row r="26" spans="1:9" s="547" customFormat="1">
      <c r="A26" s="531">
        <f>IF($B26="","",COUNTA($B$11:$B26))</f>
        <v>16</v>
      </c>
      <c r="B26" s="636" t="s">
        <v>824</v>
      </c>
      <c r="C26" s="587">
        <v>2</v>
      </c>
      <c r="D26" s="638" t="s">
        <v>825</v>
      </c>
      <c r="E26" s="588"/>
      <c r="F26" s="589"/>
      <c r="G26" s="634">
        <f t="shared" si="0"/>
        <v>2</v>
      </c>
      <c r="H26" s="534"/>
      <c r="I26" s="536"/>
    </row>
    <row r="27" spans="1:9" s="547" customFormat="1">
      <c r="A27" s="531">
        <f>IF($B27="","",COUNTA($B$11:$B27))</f>
        <v>17</v>
      </c>
      <c r="B27" s="636" t="s">
        <v>826</v>
      </c>
      <c r="C27" s="587">
        <v>1</v>
      </c>
      <c r="D27" s="638"/>
      <c r="E27" s="588"/>
      <c r="F27" s="589"/>
      <c r="G27" s="634">
        <f t="shared" si="0"/>
        <v>1</v>
      </c>
      <c r="H27" s="534"/>
      <c r="I27" s="536"/>
    </row>
    <row r="28" spans="1:9" s="547" customFormat="1" ht="27.6">
      <c r="A28" s="531">
        <f>IF($B28="","",COUNTA($B$11:$B28))</f>
        <v>18</v>
      </c>
      <c r="B28" s="636" t="s">
        <v>828</v>
      </c>
      <c r="C28" s="587">
        <v>1</v>
      </c>
      <c r="D28" s="541" t="s">
        <v>829</v>
      </c>
      <c r="E28" s="588"/>
      <c r="F28" s="589"/>
      <c r="G28" s="634">
        <f t="shared" si="0"/>
        <v>1</v>
      </c>
      <c r="H28" s="534"/>
      <c r="I28" s="536"/>
    </row>
    <row r="29" spans="1:9" s="547" customFormat="1" ht="27.6">
      <c r="A29" s="531">
        <v>19</v>
      </c>
      <c r="B29" s="636" t="s">
        <v>830</v>
      </c>
      <c r="C29" s="587">
        <v>1</v>
      </c>
      <c r="D29" s="541" t="s">
        <v>831</v>
      </c>
      <c r="E29" s="588"/>
      <c r="F29" s="589"/>
      <c r="G29" s="634">
        <f t="shared" si="0"/>
        <v>1</v>
      </c>
      <c r="H29" s="534"/>
      <c r="I29" s="536"/>
    </row>
    <row r="30" spans="1:9" customFormat="1" ht="46.8">
      <c r="A30" s="693" t="s">
        <v>860</v>
      </c>
      <c r="B30" s="694" t="s">
        <v>861</v>
      </c>
      <c r="C30" s="694">
        <v>1</v>
      </c>
      <c r="D30" s="694" t="s">
        <v>309</v>
      </c>
      <c r="E30" s="695"/>
      <c r="F30" s="696"/>
      <c r="G30" s="695">
        <v>1</v>
      </c>
      <c r="H30" s="697">
        <v>0</v>
      </c>
      <c r="I30" s="698">
        <v>0</v>
      </c>
    </row>
    <row r="32" spans="1:9" s="554" customFormat="1" ht="13.2">
      <c r="A32" s="552" t="s">
        <v>758</v>
      </c>
      <c r="C32" s="598"/>
      <c r="D32" s="599"/>
      <c r="E32" s="600"/>
      <c r="F32" s="600"/>
      <c r="G32" s="601"/>
      <c r="H32" s="555"/>
      <c r="I32" s="555"/>
    </row>
    <row r="33" spans="1:9" s="547" customFormat="1">
      <c r="A33" s="545"/>
      <c r="C33" s="593"/>
      <c r="D33" s="594"/>
      <c r="E33" s="595"/>
      <c r="F33" s="596"/>
      <c r="G33" s="597"/>
      <c r="H33" s="548"/>
      <c r="I33" s="550"/>
    </row>
    <row r="34" spans="1:9" s="547" customFormat="1">
      <c r="A34" s="545"/>
      <c r="B34" s="547" t="s">
        <v>835</v>
      </c>
      <c r="C34" s="593"/>
      <c r="D34" s="594"/>
      <c r="E34" s="595"/>
      <c r="F34" s="596"/>
      <c r="G34" s="597"/>
      <c r="H34" s="548"/>
      <c r="I34" s="550"/>
    </row>
    <row r="35" spans="1:9" s="547" customFormat="1">
      <c r="A35" s="545"/>
      <c r="B35" s="547" t="s">
        <v>836</v>
      </c>
      <c r="C35" s="593"/>
      <c r="D35" s="594" t="s">
        <v>837</v>
      </c>
      <c r="E35" s="595"/>
      <c r="F35" s="596"/>
      <c r="G35" s="597"/>
      <c r="H35" s="548"/>
      <c r="I35" s="550"/>
    </row>
    <row r="36" spans="1:9" s="547" customFormat="1">
      <c r="A36" s="545"/>
      <c r="C36" s="593"/>
      <c r="D36" s="594"/>
      <c r="E36" s="595"/>
      <c r="F36" s="596"/>
      <c r="G36" s="597"/>
      <c r="H36" s="548"/>
      <c r="I36" s="550"/>
    </row>
    <row r="37" spans="1:9" s="547" customFormat="1">
      <c r="A37" s="545"/>
      <c r="B37" s="547" t="s">
        <v>838</v>
      </c>
      <c r="C37" s="593"/>
      <c r="D37" s="594"/>
      <c r="E37" s="595"/>
      <c r="F37" s="596"/>
      <c r="G37" s="597"/>
      <c r="H37" s="548"/>
      <c r="I37" s="550"/>
    </row>
    <row r="38" spans="1:9">
      <c r="B38" s="547" t="s">
        <v>839</v>
      </c>
      <c r="D38" s="594" t="s">
        <v>840</v>
      </c>
    </row>
    <row r="41" spans="1:9">
      <c r="B41" s="558" t="s">
        <v>841</v>
      </c>
      <c r="F41" s="667" t="s">
        <v>842</v>
      </c>
    </row>
  </sheetData>
  <mergeCells count="4">
    <mergeCell ref="C8:D8"/>
    <mergeCell ref="E8:F8"/>
    <mergeCell ref="G8:G9"/>
    <mergeCell ref="H8:I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Calendar</vt:lpstr>
      <vt:lpstr>đề nghị TT </vt:lpstr>
      <vt:lpstr>TH XE ĐÃ BÁN</vt:lpstr>
      <vt:lpstr>TỔNG HỢP BẢO HÀNH</vt:lpstr>
      <vt:lpstr>CHI TIẾT BH</vt:lpstr>
      <vt:lpstr>Phieu YC</vt:lpstr>
      <vt:lpstr>KHO bh2020</vt:lpstr>
      <vt:lpstr>PT hư</vt:lpstr>
      <vt:lpstr>'Phieu YC'!Print_Area</vt:lpstr>
      <vt:lpstr>TTKH</vt:lpstr>
    </vt:vector>
  </TitlesOfParts>
  <Company>PHONGKYTHUAT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PHONGVU</dc:creator>
  <cp:lastModifiedBy>huy_ctn</cp:lastModifiedBy>
  <cp:lastPrinted>2020-09-11T07:15:59Z</cp:lastPrinted>
  <dcterms:created xsi:type="dcterms:W3CDTF">2011-12-03T11:30:39Z</dcterms:created>
  <dcterms:modified xsi:type="dcterms:W3CDTF">2020-09-14T02:45:58Z</dcterms:modified>
</cp:coreProperties>
</file>