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06"/>
  <workbookPr defaultThemeVersion="166925"/>
  <xr:revisionPtr revIDLastSave="739" documentId="11_E60897F41BE170836B02CE998F75CCDC64E183C8" xr6:coauthVersionLast="47" xr6:coauthVersionMax="47" xr10:uidLastSave="{E98F8083-C619-4C2B-B73B-A4854869D348}"/>
  <bookViews>
    <workbookView xWindow="240" yWindow="105" windowWidth="14805" windowHeight="8010" firstSheet="2" activeTab="2" xr2:uid="{00000000-000D-0000-FFFF-FFFF00000000}"/>
  </bookViews>
  <sheets>
    <sheet name="Sheet1" sheetId="1" r:id="rId1"/>
    <sheet name="Data" sheetId="2" r:id="rId2"/>
    <sheet name="Issues" sheetId="5" r:id="rId3"/>
    <sheet name="Sheet2" sheetId="4" r:id="rId4"/>
    <sheet name="Sheet3" sheetId="6" r:id="rId5"/>
    <sheet name="Data Defination" sheetId="3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" i="6"/>
  <c r="G3" i="6"/>
  <c r="H3" i="6" s="1"/>
  <c r="F3" i="6" s="1"/>
  <c r="G4" i="6"/>
  <c r="H4" i="6" s="1"/>
  <c r="F4" i="6" s="1"/>
  <c r="G5" i="6"/>
  <c r="H5" i="6" s="1"/>
  <c r="F5" i="6" s="1"/>
  <c r="G6" i="6"/>
  <c r="H6" i="6" s="1"/>
  <c r="F6" i="6" s="1"/>
  <c r="G7" i="6"/>
  <c r="H7" i="6" s="1"/>
  <c r="F7" i="6" s="1"/>
  <c r="G8" i="6"/>
  <c r="H8" i="6" s="1"/>
  <c r="F8" i="6" s="1"/>
  <c r="G9" i="6"/>
  <c r="H9" i="6" s="1"/>
  <c r="F9" i="6" s="1"/>
  <c r="G10" i="6"/>
  <c r="H10" i="6" s="1"/>
  <c r="F10" i="6" s="1"/>
  <c r="G11" i="6"/>
  <c r="H11" i="6" s="1"/>
  <c r="F11" i="6" s="1"/>
  <c r="G12" i="6"/>
  <c r="H12" i="6" s="1"/>
  <c r="F12" i="6" s="1"/>
  <c r="G13" i="6"/>
  <c r="H13" i="6" s="1"/>
  <c r="F13" i="6" s="1"/>
  <c r="G14" i="6"/>
  <c r="H14" i="6" s="1"/>
  <c r="F14" i="6" s="1"/>
  <c r="G15" i="6"/>
  <c r="H15" i="6" s="1"/>
  <c r="F15" i="6" s="1"/>
  <c r="G16" i="6"/>
  <c r="H16" i="6" s="1"/>
  <c r="F16" i="6" s="1"/>
  <c r="G17" i="6"/>
  <c r="H17" i="6" s="1"/>
  <c r="F17" i="6" s="1"/>
  <c r="G18" i="6"/>
  <c r="H18" i="6" s="1"/>
  <c r="F18" i="6" s="1"/>
  <c r="G19" i="6"/>
  <c r="H19" i="6" s="1"/>
  <c r="F19" i="6" s="1"/>
  <c r="G20" i="6"/>
  <c r="H20" i="6" s="1"/>
  <c r="F20" i="6" s="1"/>
  <c r="G21" i="6"/>
  <c r="H21" i="6" s="1"/>
  <c r="F21" i="6" s="1"/>
  <c r="G2" i="6"/>
  <c r="H2" i="6" s="1"/>
  <c r="T21" i="4"/>
  <c r="U21" i="4" s="1"/>
  <c r="K21" i="4"/>
  <c r="T20" i="4"/>
  <c r="U20" i="4" s="1"/>
  <c r="K20" i="4"/>
  <c r="T19" i="4"/>
  <c r="U19" i="4" s="1"/>
  <c r="K19" i="4"/>
  <c r="T18" i="4"/>
  <c r="U18" i="4" s="1"/>
  <c r="K18" i="4"/>
  <c r="T17" i="4"/>
  <c r="U17" i="4" s="1"/>
  <c r="K17" i="4"/>
  <c r="T16" i="4"/>
  <c r="U16" i="4" s="1"/>
  <c r="K16" i="4"/>
  <c r="T15" i="4"/>
  <c r="U15" i="4" s="1"/>
  <c r="K15" i="4"/>
  <c r="T14" i="4"/>
  <c r="U14" i="4" s="1"/>
  <c r="K14" i="4"/>
  <c r="T13" i="4"/>
  <c r="U13" i="4" s="1"/>
  <c r="K13" i="4"/>
  <c r="T12" i="4"/>
  <c r="U12" i="4" s="1"/>
  <c r="K12" i="4"/>
  <c r="T11" i="4"/>
  <c r="U11" i="4" s="1"/>
  <c r="K11" i="4"/>
  <c r="T10" i="4"/>
  <c r="U10" i="4" s="1"/>
  <c r="K10" i="4"/>
  <c r="T9" i="4"/>
  <c r="U9" i="4" s="1"/>
  <c r="K9" i="4"/>
  <c r="T8" i="4"/>
  <c r="U8" i="4" s="1"/>
  <c r="K8" i="4"/>
  <c r="T7" i="4"/>
  <c r="U7" i="4" s="1"/>
  <c r="K7" i="4"/>
  <c r="T6" i="4"/>
  <c r="U6" i="4" s="1"/>
  <c r="K6" i="4"/>
  <c r="T5" i="4"/>
  <c r="U5" i="4" s="1"/>
  <c r="K5" i="4"/>
  <c r="T4" i="4"/>
  <c r="U4" i="4" s="1"/>
  <c r="K4" i="4"/>
  <c r="T3" i="4"/>
  <c r="U3" i="4" s="1"/>
  <c r="K3" i="4"/>
  <c r="T2" i="4"/>
  <c r="U2" i="4" s="1"/>
  <c r="K2" i="4"/>
  <c r="F2" i="6" l="1"/>
  <c r="L5" i="4"/>
  <c r="P5" i="4" s="1"/>
  <c r="M5" i="4"/>
  <c r="L7" i="4"/>
  <c r="P7" i="4" s="1"/>
  <c r="M7" i="4"/>
  <c r="L8" i="4"/>
  <c r="P8" i="4" s="1"/>
  <c r="M8" i="4"/>
  <c r="L10" i="4"/>
  <c r="P10" i="4" s="1"/>
  <c r="M10" i="4"/>
  <c r="L12" i="4"/>
  <c r="P12" i="4" s="1"/>
  <c r="M12" i="4"/>
  <c r="L15" i="4"/>
  <c r="P15" i="4" s="1"/>
  <c r="M15" i="4"/>
  <c r="L17" i="4"/>
  <c r="P17" i="4" s="1"/>
  <c r="M17" i="4"/>
  <c r="L18" i="4"/>
  <c r="P18" i="4" s="1"/>
  <c r="M18" i="4"/>
  <c r="L19" i="4"/>
  <c r="P19" i="4" s="1"/>
  <c r="M19" i="4"/>
  <c r="L2" i="4"/>
  <c r="L3" i="4"/>
  <c r="L4" i="4"/>
  <c r="L6" i="4"/>
  <c r="L9" i="4"/>
  <c r="L11" i="4"/>
  <c r="L13" i="4"/>
  <c r="L14" i="4"/>
  <c r="L16" i="4"/>
  <c r="L20" i="4"/>
  <c r="L21" i="4"/>
  <c r="N2" i="4"/>
  <c r="O2" i="4"/>
  <c r="N3" i="4"/>
  <c r="O3" i="4"/>
  <c r="N4" i="4"/>
  <c r="O4" i="4"/>
  <c r="N5" i="4"/>
  <c r="O5" i="4"/>
  <c r="Q5" i="4" s="1"/>
  <c r="N6" i="4"/>
  <c r="O6" i="4"/>
  <c r="N7" i="4"/>
  <c r="O7" i="4"/>
  <c r="Q7" i="4" s="1"/>
  <c r="N8" i="4"/>
  <c r="O8" i="4"/>
  <c r="Q8" i="4" s="1"/>
  <c r="N9" i="4"/>
  <c r="O9" i="4"/>
  <c r="N10" i="4"/>
  <c r="O10" i="4"/>
  <c r="Q10" i="4" s="1"/>
  <c r="N11" i="4"/>
  <c r="O11" i="4"/>
  <c r="N12" i="4"/>
  <c r="O12" i="4"/>
  <c r="Q12" i="4" s="1"/>
  <c r="N13" i="4"/>
  <c r="O13" i="4"/>
  <c r="N14" i="4"/>
  <c r="O14" i="4"/>
  <c r="N15" i="4"/>
  <c r="O15" i="4"/>
  <c r="Q15" i="4" s="1"/>
  <c r="N16" i="4"/>
  <c r="O16" i="4"/>
  <c r="N17" i="4"/>
  <c r="O17" i="4"/>
  <c r="Q17" i="4" s="1"/>
  <c r="N18" i="4"/>
  <c r="O18" i="4"/>
  <c r="Q18" i="4" s="1"/>
  <c r="N19" i="4"/>
  <c r="O19" i="4"/>
  <c r="Q19" i="4" s="1"/>
  <c r="N20" i="4"/>
  <c r="O20" i="4"/>
  <c r="N21" i="4"/>
  <c r="O21" i="4"/>
  <c r="M21" i="4" l="1"/>
  <c r="P21" i="4"/>
  <c r="Q21" i="4" s="1"/>
  <c r="M20" i="4"/>
  <c r="P20" i="4"/>
  <c r="Q20" i="4" s="1"/>
  <c r="M16" i="4"/>
  <c r="P16" i="4"/>
  <c r="Q16" i="4" s="1"/>
  <c r="M14" i="4"/>
  <c r="P14" i="4"/>
  <c r="Q14" i="4" s="1"/>
  <c r="M13" i="4"/>
  <c r="P13" i="4"/>
  <c r="Q13" i="4" s="1"/>
  <c r="M11" i="4"/>
  <c r="P11" i="4"/>
  <c r="Q11" i="4" s="1"/>
  <c r="M9" i="4"/>
  <c r="P9" i="4"/>
  <c r="Q9" i="4" s="1"/>
  <c r="M6" i="4"/>
  <c r="P6" i="4"/>
  <c r="Q6" i="4" s="1"/>
  <c r="M4" i="4"/>
  <c r="P4" i="4"/>
  <c r="Q4" i="4" s="1"/>
  <c r="M3" i="4"/>
  <c r="P3" i="4"/>
  <c r="Q3" i="4" s="1"/>
  <c r="M2" i="4"/>
  <c r="P2" i="4"/>
  <c r="Q2" i="4" s="1"/>
</calcChain>
</file>

<file path=xl/sharedStrings.xml><?xml version="1.0" encoding="utf-8"?>
<sst xmlns="http://schemas.openxmlformats.org/spreadsheetml/2006/main" count="571" uniqueCount="162">
  <si>
    <t>KPIs</t>
  </si>
  <si>
    <t>Project count by type of poject</t>
  </si>
  <si>
    <t>pie</t>
  </si>
  <si>
    <t>Summary page</t>
  </si>
  <si>
    <t>active project</t>
  </si>
  <si>
    <t>KPI</t>
  </si>
  <si>
    <t>Total project completed till now</t>
  </si>
  <si>
    <t>Active Client</t>
  </si>
  <si>
    <t>Project cost provided</t>
  </si>
  <si>
    <t>Actual cost estimation</t>
  </si>
  <si>
    <t>Man power required in hrs</t>
  </si>
  <si>
    <t>Man power provided in hrs</t>
  </si>
  <si>
    <t>Active issue</t>
  </si>
  <si>
    <t>Project by phase</t>
  </si>
  <si>
    <t>Stack bar chart</t>
  </si>
  <si>
    <t>Project detail table</t>
  </si>
  <si>
    <t>Table</t>
  </si>
  <si>
    <t>Sr No</t>
  </si>
  <si>
    <t>ProjectOwner</t>
  </si>
  <si>
    <t>Project</t>
  </si>
  <si>
    <t>ProjectType</t>
  </si>
  <si>
    <t>ProjectPhase</t>
  </si>
  <si>
    <t>Milestone</t>
  </si>
  <si>
    <t>Client</t>
  </si>
  <si>
    <t>ProjectStatus</t>
  </si>
  <si>
    <t>StartDate</t>
  </si>
  <si>
    <t>FinishDate</t>
  </si>
  <si>
    <t>WorkHoursProvided</t>
  </si>
  <si>
    <t>WorkHoursEstimated</t>
  </si>
  <si>
    <t>WorkHourVariance</t>
  </si>
  <si>
    <t>WorkHourUtilized</t>
  </si>
  <si>
    <t>ProjectCost</t>
  </si>
  <si>
    <t>ProjectCostEstimated</t>
  </si>
  <si>
    <t>ProjectCostVariance</t>
  </si>
  <si>
    <t>ActiveIssues</t>
  </si>
  <si>
    <t>Year</t>
  </si>
  <si>
    <t>Month</t>
  </si>
  <si>
    <t>MonthYear</t>
  </si>
  <si>
    <t>Stephen Langdon</t>
  </si>
  <si>
    <t>Object-Based Holistic Product</t>
  </si>
  <si>
    <t>New Development</t>
  </si>
  <si>
    <t>Requirement Gathering</t>
  </si>
  <si>
    <t>Requirement Confirm</t>
  </si>
  <si>
    <t>Gusikowski and Sons</t>
  </si>
  <si>
    <t>Active</t>
  </si>
  <si>
    <t>Sep</t>
  </si>
  <si>
    <t>Sep-2021</t>
  </si>
  <si>
    <t>Joshua Bell</t>
  </si>
  <si>
    <t>Synchronised Incremental Info-Mediaries</t>
  </si>
  <si>
    <t>Maintenance</t>
  </si>
  <si>
    <t>Estimation</t>
  </si>
  <si>
    <t>Requirement Analysis</t>
  </si>
  <si>
    <t>O'Reilly, Kub and Schroeder</t>
  </si>
  <si>
    <t>Aug</t>
  </si>
  <si>
    <t>Aug-2021</t>
  </si>
  <si>
    <t>Kylie Jones</t>
  </si>
  <si>
    <t>Visionary Static Capability</t>
  </si>
  <si>
    <t>Feature Requirement</t>
  </si>
  <si>
    <t>Planning</t>
  </si>
  <si>
    <t>ManHours planning</t>
  </si>
  <si>
    <t>Miller, Von and Tremblay</t>
  </si>
  <si>
    <t>Jun</t>
  </si>
  <si>
    <t>Jun-2021</t>
  </si>
  <si>
    <t>Victor Underwood</t>
  </si>
  <si>
    <t>Synchronised System-Worthy Interface</t>
  </si>
  <si>
    <t>Execution</t>
  </si>
  <si>
    <t>Proto Release</t>
  </si>
  <si>
    <t>Zemlak Inc</t>
  </si>
  <si>
    <t>Joan Sutherland</t>
  </si>
  <si>
    <t>Synergized Heuristic Systemengine</t>
  </si>
  <si>
    <t>Infrastructure Analysis</t>
  </si>
  <si>
    <t>Nikolaus-Koss</t>
  </si>
  <si>
    <t>Alexandra Hamilton</t>
  </si>
  <si>
    <t>Implemented National Encoding</t>
  </si>
  <si>
    <t>Architecture Design</t>
  </si>
  <si>
    <t>Collins Group</t>
  </si>
  <si>
    <t>Jul</t>
  </si>
  <si>
    <t>Jul-2021</t>
  </si>
  <si>
    <t>Keith Hart</t>
  </si>
  <si>
    <t>Synergistic Systematic Solution</t>
  </si>
  <si>
    <t>Sample code Test</t>
  </si>
  <si>
    <t>Padberg Ltd</t>
  </si>
  <si>
    <t>Joan Edmunds</t>
  </si>
  <si>
    <t>Secured Incremental Moderator</t>
  </si>
  <si>
    <t>Code review</t>
  </si>
  <si>
    <t>Hickle, Hintz and Gutmann</t>
  </si>
  <si>
    <t>Julia Stewart</t>
  </si>
  <si>
    <t>Progressive Zerodefect Utilisation</t>
  </si>
  <si>
    <t>Integration</t>
  </si>
  <si>
    <t>Sanford-Schroeder</t>
  </si>
  <si>
    <t>Victor Duncan</t>
  </si>
  <si>
    <t>Compatible Cohesive Functionalities</t>
  </si>
  <si>
    <t>Manpower Analysis</t>
  </si>
  <si>
    <t>Quitzon-Von</t>
  </si>
  <si>
    <t>Nicholas Springer</t>
  </si>
  <si>
    <t>Quality-Focused Context-Sensitive Frame</t>
  </si>
  <si>
    <t>UI Development</t>
  </si>
  <si>
    <t>Brakus, Ortiz and Baumbach</t>
  </si>
  <si>
    <t>Sue Fisher</t>
  </si>
  <si>
    <t>Digitized Multi-State Portal</t>
  </si>
  <si>
    <t>Sprint Planning</t>
  </si>
  <si>
    <t>Legros Inc</t>
  </si>
  <si>
    <t>Chloe Walsh</t>
  </si>
  <si>
    <t>Public-Key Demand-Driven Frame</t>
  </si>
  <si>
    <t>Closing</t>
  </si>
  <si>
    <t>UAT Test</t>
  </si>
  <si>
    <t>Champlin, Bauch and Tremblay</t>
  </si>
  <si>
    <t>Jonathan Dickens</t>
  </si>
  <si>
    <t>Switchable Dynamic Knowledgebase</t>
  </si>
  <si>
    <t>Internal Review</t>
  </si>
  <si>
    <t>Wiza, Denesik and Kilback</t>
  </si>
  <si>
    <t>Dec</t>
  </si>
  <si>
    <t>Dec-2021</t>
  </si>
  <si>
    <t>Felicity Vance</t>
  </si>
  <si>
    <t>Cross-Platform Stable Archive</t>
  </si>
  <si>
    <t>Release</t>
  </si>
  <si>
    <t>Ortiz, Lehner and Sauer</t>
  </si>
  <si>
    <t>Nicholas Roberts</t>
  </si>
  <si>
    <t>Up-Sized Interactive Extranet</t>
  </si>
  <si>
    <t>Smoke Test</t>
  </si>
  <si>
    <t>Hammes Ltd</t>
  </si>
  <si>
    <t>Victoria Stewart</t>
  </si>
  <si>
    <t>Cross-Platform Multimedia Software</t>
  </si>
  <si>
    <t>Database Test</t>
  </si>
  <si>
    <t>Schmeler, Satterfield and Kohler</t>
  </si>
  <si>
    <t>Thomas Wright</t>
  </si>
  <si>
    <t>Innovative Full-Range Flexibility</t>
  </si>
  <si>
    <t>System Test</t>
  </si>
  <si>
    <t>Runolfsson-Veum</t>
  </si>
  <si>
    <t>Oct</t>
  </si>
  <si>
    <t>Oct-2021</t>
  </si>
  <si>
    <t>Angela Bailey</t>
  </si>
  <si>
    <t>Horizontal Motivating Framework</t>
  </si>
  <si>
    <t>Project Value Estimation</t>
  </si>
  <si>
    <t>Batz LLC</t>
  </si>
  <si>
    <t>Nov</t>
  </si>
  <si>
    <t>Nov-2021</t>
  </si>
  <si>
    <t>Grace Nolan</t>
  </si>
  <si>
    <t>De-Engineered Empowering Interface</t>
  </si>
  <si>
    <t>Requirement Clarification</t>
  </si>
  <si>
    <t>Walsh-Heidenreich</t>
  </si>
  <si>
    <t>IssueType</t>
  </si>
  <si>
    <t>AssignTo</t>
  </si>
  <si>
    <t>DueDate</t>
  </si>
  <si>
    <t>Priority</t>
  </si>
  <si>
    <t>Client Issue</t>
  </si>
  <si>
    <t>Mark</t>
  </si>
  <si>
    <t>P3</t>
  </si>
  <si>
    <t>Development Issue</t>
  </si>
  <si>
    <t>Bunny</t>
  </si>
  <si>
    <t>P1</t>
  </si>
  <si>
    <t>Project Manager Issue</t>
  </si>
  <si>
    <t>Jhon</t>
  </si>
  <si>
    <t>P2</t>
  </si>
  <si>
    <t>Technology issue</t>
  </si>
  <si>
    <t>Jack</t>
  </si>
  <si>
    <t>P4</t>
  </si>
  <si>
    <t>Requirement</t>
  </si>
  <si>
    <t>Date</t>
  </si>
  <si>
    <t>Closed</t>
  </si>
  <si>
    <t>Development</t>
  </si>
  <si>
    <t>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</si>
</sst>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0" xfId="0" applyFont="1" applyAlignment="1">
      <alignment wrapText="1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164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0" applyAlignment="1"/>
    <xf numFmtId="1" fontId="0" fillId="0" borderId="0" xfId="0" applyNumberFormat="1" applyAlignment="1"/>
    <xf numFmtId="0" fontId="3" fillId="0" borderId="1" xfId="0" applyFont="1" applyBorder="1"/>
    <xf numFmtId="0" fontId="0" fillId="2" borderId="1" xfId="0" applyFill="1" applyBorder="1"/>
    <xf numFmtId="164" fontId="0" fillId="0" borderId="0" xfId="0" applyNumberFormat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activeCell="A12" sqref="A12"/>
    </sheetView>
  </sheetViews>
  <sheetFormatPr defaultRowHeight="15"/>
  <cols>
    <col min="1" max="1" width="30.140625" bestFit="1" customWidth="1"/>
    <col min="2" max="2" width="14" bestFit="1" customWidth="1"/>
    <col min="3" max="3" width="14.28515625" bestFit="1" customWidth="1"/>
  </cols>
  <sheetData>
    <row r="1" spans="1:3">
      <c r="A1" s="1" t="s">
        <v>0</v>
      </c>
      <c r="B1" s="1"/>
      <c r="C1" s="1"/>
    </row>
    <row r="2" spans="1:3">
      <c r="A2" s="1" t="s">
        <v>1</v>
      </c>
      <c r="B2" s="1" t="s">
        <v>2</v>
      </c>
      <c r="C2" s="12" t="s">
        <v>3</v>
      </c>
    </row>
    <row r="3" spans="1:3">
      <c r="A3" s="10" t="s">
        <v>4</v>
      </c>
      <c r="B3" s="1" t="s">
        <v>5</v>
      </c>
      <c r="C3" s="12"/>
    </row>
    <row r="4" spans="1:3">
      <c r="A4" s="9" t="s">
        <v>6</v>
      </c>
      <c r="B4" s="1" t="s">
        <v>5</v>
      </c>
      <c r="C4" s="12"/>
    </row>
    <row r="5" spans="1:3">
      <c r="A5" s="10" t="s">
        <v>7</v>
      </c>
      <c r="B5" s="1" t="s">
        <v>5</v>
      </c>
      <c r="C5" s="12"/>
    </row>
    <row r="6" spans="1:3">
      <c r="A6" s="10" t="s">
        <v>8</v>
      </c>
      <c r="B6" s="1" t="s">
        <v>5</v>
      </c>
      <c r="C6" s="12"/>
    </row>
    <row r="7" spans="1:3">
      <c r="A7" s="1" t="s">
        <v>9</v>
      </c>
      <c r="B7" s="1" t="s">
        <v>5</v>
      </c>
      <c r="C7" s="12"/>
    </row>
    <row r="8" spans="1:3">
      <c r="A8" s="10" t="s">
        <v>10</v>
      </c>
      <c r="B8" s="1" t="s">
        <v>5</v>
      </c>
      <c r="C8" s="12"/>
    </row>
    <row r="9" spans="1:3">
      <c r="A9" s="10" t="s">
        <v>11</v>
      </c>
      <c r="B9" s="1" t="s">
        <v>5</v>
      </c>
      <c r="C9" s="12"/>
    </row>
    <row r="10" spans="1:3">
      <c r="A10" s="1" t="s">
        <v>12</v>
      </c>
      <c r="B10" s="1" t="s">
        <v>5</v>
      </c>
      <c r="C10" s="12"/>
    </row>
    <row r="11" spans="1:3">
      <c r="A11" s="1" t="s">
        <v>13</v>
      </c>
      <c r="B11" s="1" t="s">
        <v>14</v>
      </c>
      <c r="C11" s="12"/>
    </row>
    <row r="12" spans="1:3">
      <c r="A12" s="1" t="s">
        <v>15</v>
      </c>
      <c r="B12" s="1" t="s">
        <v>16</v>
      </c>
      <c r="C12" s="12"/>
    </row>
  </sheetData>
  <mergeCells count="1">
    <mergeCell ref="C2:C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2BBF7-5906-40CF-B8CB-97E0444B3BC3}">
  <dimension ref="A1:U21"/>
  <sheetViews>
    <sheetView topLeftCell="K1" workbookViewId="0">
      <selection activeCell="R8" sqref="R8"/>
    </sheetView>
  </sheetViews>
  <sheetFormatPr defaultRowHeight="15"/>
  <cols>
    <col min="1" max="1" width="5.85546875" bestFit="1" customWidth="1"/>
    <col min="2" max="2" width="19" bestFit="1" customWidth="1"/>
    <col min="3" max="3" width="32.5703125" customWidth="1"/>
    <col min="4" max="4" width="20.42578125" bestFit="1" customWidth="1"/>
    <col min="5" max="5" width="22.42578125" bestFit="1" customWidth="1"/>
    <col min="6" max="6" width="22.42578125" customWidth="1"/>
    <col min="7" max="7" width="30.5703125" bestFit="1" customWidth="1"/>
    <col min="8" max="8" width="12.85546875" style="5" bestFit="1" customWidth="1"/>
    <col min="9" max="10" width="10.5703125" style="5" bestFit="1" customWidth="1"/>
    <col min="11" max="11" width="19.28515625" bestFit="1" customWidth="1"/>
    <col min="12" max="12" width="20.140625" style="6" bestFit="1" customWidth="1"/>
    <col min="13" max="13" width="18.140625" style="6" bestFit="1" customWidth="1"/>
    <col min="14" max="14" width="17.140625" style="6" customWidth="1"/>
    <col min="15" max="15" width="11.28515625" bestFit="1" customWidth="1"/>
    <col min="16" max="16" width="20.42578125" bestFit="1" customWidth="1"/>
    <col min="17" max="17" width="19.28515625" bestFit="1" customWidth="1"/>
    <col min="18" max="18" width="12.140625" bestFit="1" customWidth="1"/>
    <col min="19" max="19" width="5.140625" bestFit="1" customWidth="1"/>
    <col min="20" max="20" width="7" bestFit="1" customWidth="1"/>
    <col min="21" max="21" width="10.85546875" bestFit="1" customWidth="1"/>
  </cols>
  <sheetData>
    <row r="1" spans="1:21">
      <c r="A1" t="s">
        <v>17</v>
      </c>
      <c r="B1" t="s">
        <v>18</v>
      </c>
      <c r="C1" t="s">
        <v>19</v>
      </c>
      <c r="D1" t="s">
        <v>20</v>
      </c>
      <c r="E1" t="s">
        <v>21</v>
      </c>
      <c r="F1" s="7" t="s">
        <v>22</v>
      </c>
      <c r="G1" t="s">
        <v>23</v>
      </c>
      <c r="H1" s="5" t="s">
        <v>24</v>
      </c>
      <c r="I1" s="5" t="s">
        <v>25</v>
      </c>
      <c r="J1" s="5" t="s">
        <v>26</v>
      </c>
      <c r="K1" t="s">
        <v>27</v>
      </c>
      <c r="L1" s="6" t="s">
        <v>28</v>
      </c>
      <c r="M1" s="6" t="s">
        <v>29</v>
      </c>
      <c r="N1" s="6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</row>
    <row r="2" spans="1:21">
      <c r="A2">
        <v>1</v>
      </c>
      <c r="B2" t="s">
        <v>38</v>
      </c>
      <c r="C2" s="4" t="s">
        <v>39</v>
      </c>
      <c r="D2" s="4" t="s">
        <v>40</v>
      </c>
      <c r="E2" t="s">
        <v>41</v>
      </c>
      <c r="F2" s="7" t="s">
        <v>42</v>
      </c>
      <c r="G2" s="3" t="s">
        <v>43</v>
      </c>
      <c r="H2" s="5" t="s">
        <v>44</v>
      </c>
      <c r="I2" s="5">
        <v>44348</v>
      </c>
      <c r="J2" s="5">
        <v>44453</v>
      </c>
      <c r="K2">
        <v>840</v>
      </c>
      <c r="L2" s="6">
        <v>772.80000000000007</v>
      </c>
      <c r="M2" s="8">
        <v>67.199999999999932</v>
      </c>
      <c r="N2" s="6">
        <v>814.8</v>
      </c>
      <c r="O2">
        <v>58800</v>
      </c>
      <c r="P2">
        <v>54096.000000000007</v>
      </c>
      <c r="Q2">
        <v>4703.9999999999927</v>
      </c>
      <c r="R2">
        <v>4</v>
      </c>
      <c r="S2">
        <v>2021</v>
      </c>
      <c r="T2" t="s">
        <v>45</v>
      </c>
      <c r="U2" t="s">
        <v>46</v>
      </c>
    </row>
    <row r="3" spans="1:21" ht="30">
      <c r="A3">
        <v>2</v>
      </c>
      <c r="B3" t="s">
        <v>47</v>
      </c>
      <c r="C3" s="4" t="s">
        <v>48</v>
      </c>
      <c r="D3" s="4" t="s">
        <v>49</v>
      </c>
      <c r="E3" t="s">
        <v>50</v>
      </c>
      <c r="F3" s="7" t="s">
        <v>51</v>
      </c>
      <c r="G3" s="3" t="s">
        <v>52</v>
      </c>
      <c r="H3" s="5" t="s">
        <v>44</v>
      </c>
      <c r="I3" s="5">
        <v>44331</v>
      </c>
      <c r="J3" s="5">
        <v>44431</v>
      </c>
      <c r="K3">
        <v>800</v>
      </c>
      <c r="L3" s="6">
        <v>736</v>
      </c>
      <c r="M3" s="8">
        <v>64</v>
      </c>
      <c r="N3" s="6">
        <v>776</v>
      </c>
      <c r="O3">
        <v>56000</v>
      </c>
      <c r="P3">
        <v>51520</v>
      </c>
      <c r="Q3">
        <v>4480</v>
      </c>
      <c r="R3">
        <v>1</v>
      </c>
      <c r="S3">
        <v>2021</v>
      </c>
      <c r="T3" t="s">
        <v>53</v>
      </c>
      <c r="U3" t="s">
        <v>54</v>
      </c>
    </row>
    <row r="4" spans="1:21">
      <c r="A4">
        <v>3</v>
      </c>
      <c r="B4" t="s">
        <v>55</v>
      </c>
      <c r="C4" s="4" t="s">
        <v>56</v>
      </c>
      <c r="D4" s="4" t="s">
        <v>57</v>
      </c>
      <c r="E4" t="s">
        <v>58</v>
      </c>
      <c r="F4" s="7" t="s">
        <v>59</v>
      </c>
      <c r="G4" s="3" t="s">
        <v>60</v>
      </c>
      <c r="H4" s="5" t="s">
        <v>44</v>
      </c>
      <c r="I4" s="5">
        <v>44287</v>
      </c>
      <c r="J4" s="5">
        <v>44372</v>
      </c>
      <c r="K4">
        <v>680</v>
      </c>
      <c r="L4" s="6">
        <v>625.6</v>
      </c>
      <c r="M4" s="8">
        <v>54.399999999999977</v>
      </c>
      <c r="N4" s="6">
        <v>659.6</v>
      </c>
      <c r="O4">
        <v>47600</v>
      </c>
      <c r="P4">
        <v>43792</v>
      </c>
      <c r="Q4">
        <v>3808</v>
      </c>
      <c r="R4">
        <v>4</v>
      </c>
      <c r="S4">
        <v>2021</v>
      </c>
      <c r="T4" t="s">
        <v>61</v>
      </c>
      <c r="U4" t="s">
        <v>62</v>
      </c>
    </row>
    <row r="5" spans="1:21" ht="30">
      <c r="A5">
        <v>4</v>
      </c>
      <c r="B5" t="s">
        <v>63</v>
      </c>
      <c r="C5" s="4" t="s">
        <v>64</v>
      </c>
      <c r="D5" s="4" t="s">
        <v>40</v>
      </c>
      <c r="E5" t="s">
        <v>65</v>
      </c>
      <c r="F5" s="7" t="s">
        <v>66</v>
      </c>
      <c r="G5" s="3" t="s">
        <v>67</v>
      </c>
      <c r="H5" s="5" t="s">
        <v>44</v>
      </c>
      <c r="I5" s="5">
        <v>44201</v>
      </c>
      <c r="J5" s="5">
        <v>44429</v>
      </c>
      <c r="K5">
        <v>1824</v>
      </c>
      <c r="L5" s="6">
        <v>2188.7999999999997</v>
      </c>
      <c r="M5" s="8">
        <v>-364.79999999999973</v>
      </c>
      <c r="N5" s="6">
        <v>1769.28</v>
      </c>
      <c r="O5">
        <v>127680</v>
      </c>
      <c r="P5">
        <v>153215.99999999997</v>
      </c>
      <c r="Q5">
        <v>-25535.999999999971</v>
      </c>
      <c r="R5">
        <v>3</v>
      </c>
      <c r="S5">
        <v>2021</v>
      </c>
      <c r="T5" t="s">
        <v>53</v>
      </c>
      <c r="U5" t="s">
        <v>54</v>
      </c>
    </row>
    <row r="6" spans="1:21">
      <c r="A6">
        <v>5</v>
      </c>
      <c r="B6" t="s">
        <v>68</v>
      </c>
      <c r="C6" s="4" t="s">
        <v>69</v>
      </c>
      <c r="D6" s="4" t="s">
        <v>57</v>
      </c>
      <c r="E6" t="s">
        <v>58</v>
      </c>
      <c r="F6" s="7" t="s">
        <v>70</v>
      </c>
      <c r="G6" s="3" t="s">
        <v>71</v>
      </c>
      <c r="H6" s="5" t="s">
        <v>44</v>
      </c>
      <c r="I6" s="5">
        <v>44270</v>
      </c>
      <c r="J6" s="5">
        <v>44376</v>
      </c>
      <c r="K6">
        <v>848</v>
      </c>
      <c r="L6" s="6">
        <v>780.16000000000008</v>
      </c>
      <c r="M6" s="8">
        <v>67.839999999999918</v>
      </c>
      <c r="N6" s="6">
        <v>822.56</v>
      </c>
      <c r="O6">
        <v>59360</v>
      </c>
      <c r="P6">
        <v>54611.200000000004</v>
      </c>
      <c r="Q6">
        <v>4748.7999999999956</v>
      </c>
      <c r="R6">
        <v>1</v>
      </c>
      <c r="S6">
        <v>2021</v>
      </c>
      <c r="T6" t="s">
        <v>61</v>
      </c>
      <c r="U6" t="s">
        <v>62</v>
      </c>
    </row>
    <row r="7" spans="1:21">
      <c r="A7">
        <v>6</v>
      </c>
      <c r="B7" t="s">
        <v>72</v>
      </c>
      <c r="C7" s="4" t="s">
        <v>73</v>
      </c>
      <c r="D7" s="4" t="s">
        <v>57</v>
      </c>
      <c r="E7" t="s">
        <v>65</v>
      </c>
      <c r="F7" s="7" t="s">
        <v>74</v>
      </c>
      <c r="G7" s="3" t="s">
        <v>75</v>
      </c>
      <c r="H7" s="5" t="s">
        <v>44</v>
      </c>
      <c r="I7" s="5">
        <v>44201</v>
      </c>
      <c r="J7" s="5">
        <v>44404</v>
      </c>
      <c r="K7">
        <v>1624</v>
      </c>
      <c r="L7" s="6">
        <v>1948.8</v>
      </c>
      <c r="M7" s="8">
        <v>-324.79999999999995</v>
      </c>
      <c r="N7" s="6">
        <v>1575.28</v>
      </c>
      <c r="O7">
        <v>113680</v>
      </c>
      <c r="P7">
        <v>136416</v>
      </c>
      <c r="Q7">
        <v>-22736</v>
      </c>
      <c r="R7">
        <v>4</v>
      </c>
      <c r="S7">
        <v>2021</v>
      </c>
      <c r="T7" t="s">
        <v>76</v>
      </c>
      <c r="U7" t="s">
        <v>77</v>
      </c>
    </row>
    <row r="8" spans="1:21">
      <c r="A8">
        <v>7</v>
      </c>
      <c r="B8" t="s">
        <v>78</v>
      </c>
      <c r="C8" s="4" t="s">
        <v>79</v>
      </c>
      <c r="D8" s="4" t="s">
        <v>40</v>
      </c>
      <c r="E8" t="s">
        <v>65</v>
      </c>
      <c r="F8" s="7" t="s">
        <v>80</v>
      </c>
      <c r="G8" s="3" t="s">
        <v>81</v>
      </c>
      <c r="H8" s="5" t="s">
        <v>44</v>
      </c>
      <c r="I8" s="5">
        <v>44201</v>
      </c>
      <c r="J8" s="5">
        <v>44390</v>
      </c>
      <c r="K8">
        <v>1512</v>
      </c>
      <c r="L8" s="6">
        <v>1814.3999999999999</v>
      </c>
      <c r="M8" s="8">
        <v>-302.39999999999986</v>
      </c>
      <c r="N8" s="6">
        <v>1466.6399999999999</v>
      </c>
      <c r="O8">
        <v>105840</v>
      </c>
      <c r="P8">
        <v>127007.99999999999</v>
      </c>
      <c r="Q8">
        <v>-21167.999999999985</v>
      </c>
      <c r="R8">
        <v>2</v>
      </c>
      <c r="S8">
        <v>2021</v>
      </c>
      <c r="T8" t="s">
        <v>76</v>
      </c>
      <c r="U8" t="s">
        <v>77</v>
      </c>
    </row>
    <row r="9" spans="1:21">
      <c r="A9">
        <v>8</v>
      </c>
      <c r="B9" t="s">
        <v>82</v>
      </c>
      <c r="C9" s="4" t="s">
        <v>83</v>
      </c>
      <c r="D9" s="4" t="s">
        <v>57</v>
      </c>
      <c r="E9" t="s">
        <v>65</v>
      </c>
      <c r="F9" s="7" t="s">
        <v>84</v>
      </c>
      <c r="G9" s="3" t="s">
        <v>85</v>
      </c>
      <c r="H9" s="5" t="s">
        <v>44</v>
      </c>
      <c r="I9" s="5">
        <v>44201</v>
      </c>
      <c r="J9" s="5">
        <v>44384</v>
      </c>
      <c r="K9">
        <v>1464</v>
      </c>
      <c r="L9" s="6">
        <v>1346.88</v>
      </c>
      <c r="M9" s="8">
        <v>117.11999999999989</v>
      </c>
      <c r="N9" s="6">
        <v>1420.08</v>
      </c>
      <c r="O9">
        <v>102480</v>
      </c>
      <c r="P9">
        <v>94281.600000000006</v>
      </c>
      <c r="Q9">
        <v>8198.3999999999942</v>
      </c>
      <c r="R9">
        <v>1</v>
      </c>
      <c r="S9">
        <v>2021</v>
      </c>
      <c r="T9" t="s">
        <v>76</v>
      </c>
      <c r="U9" t="s">
        <v>77</v>
      </c>
    </row>
    <row r="10" spans="1:21">
      <c r="A10">
        <v>9</v>
      </c>
      <c r="B10" t="s">
        <v>86</v>
      </c>
      <c r="C10" s="4" t="s">
        <v>87</v>
      </c>
      <c r="D10" s="4" t="s">
        <v>49</v>
      </c>
      <c r="E10" t="s">
        <v>65</v>
      </c>
      <c r="F10" s="7" t="s">
        <v>88</v>
      </c>
      <c r="G10" s="3" t="s">
        <v>89</v>
      </c>
      <c r="H10" s="5" t="s">
        <v>44</v>
      </c>
      <c r="I10" s="5">
        <v>44201</v>
      </c>
      <c r="J10" s="5">
        <v>44460</v>
      </c>
      <c r="K10">
        <v>2072</v>
      </c>
      <c r="L10" s="6">
        <v>2486.4</v>
      </c>
      <c r="M10" s="8">
        <v>-414.40000000000009</v>
      </c>
      <c r="N10" s="6">
        <v>2009.84</v>
      </c>
      <c r="O10">
        <v>145040</v>
      </c>
      <c r="P10">
        <v>174048</v>
      </c>
      <c r="Q10">
        <v>-29008</v>
      </c>
      <c r="R10">
        <v>4</v>
      </c>
      <c r="S10">
        <v>2021</v>
      </c>
      <c r="T10" t="s">
        <v>45</v>
      </c>
      <c r="U10" t="s">
        <v>46</v>
      </c>
    </row>
    <row r="11" spans="1:21" ht="30">
      <c r="A11">
        <v>10</v>
      </c>
      <c r="B11" t="s">
        <v>90</v>
      </c>
      <c r="C11" s="4" t="s">
        <v>91</v>
      </c>
      <c r="D11" s="4" t="s">
        <v>57</v>
      </c>
      <c r="E11" t="s">
        <v>50</v>
      </c>
      <c r="F11" s="7" t="s">
        <v>92</v>
      </c>
      <c r="G11" s="3" t="s">
        <v>93</v>
      </c>
      <c r="H11" s="5" t="s">
        <v>44</v>
      </c>
      <c r="I11" s="5">
        <v>44341</v>
      </c>
      <c r="J11" s="5">
        <v>44464</v>
      </c>
      <c r="K11">
        <v>984</v>
      </c>
      <c r="L11" s="6">
        <v>905.28000000000009</v>
      </c>
      <c r="M11" s="8">
        <v>78.719999999999914</v>
      </c>
      <c r="N11" s="6">
        <v>954.48</v>
      </c>
      <c r="O11">
        <v>68880</v>
      </c>
      <c r="P11">
        <v>63369.600000000006</v>
      </c>
      <c r="Q11">
        <v>5510.3999999999942</v>
      </c>
      <c r="R11">
        <v>2</v>
      </c>
      <c r="S11">
        <v>2021</v>
      </c>
      <c r="T11" t="s">
        <v>45</v>
      </c>
      <c r="U11" t="s">
        <v>46</v>
      </c>
    </row>
    <row r="12" spans="1:21" ht="30">
      <c r="A12">
        <v>11</v>
      </c>
      <c r="B12" t="s">
        <v>94</v>
      </c>
      <c r="C12" s="4" t="s">
        <v>95</v>
      </c>
      <c r="D12" s="4" t="s">
        <v>57</v>
      </c>
      <c r="E12" t="s">
        <v>65</v>
      </c>
      <c r="F12" s="7" t="s">
        <v>96</v>
      </c>
      <c r="G12" s="3" t="s">
        <v>97</v>
      </c>
      <c r="H12" s="5" t="s">
        <v>44</v>
      </c>
      <c r="I12" s="5">
        <v>44201</v>
      </c>
      <c r="J12" s="5">
        <v>44425</v>
      </c>
      <c r="K12">
        <v>1792</v>
      </c>
      <c r="L12" s="6">
        <v>2150.4</v>
      </c>
      <c r="M12" s="8">
        <v>-358.40000000000009</v>
      </c>
      <c r="N12" s="6">
        <v>1738.24</v>
      </c>
      <c r="O12">
        <v>125440</v>
      </c>
      <c r="P12">
        <v>150528</v>
      </c>
      <c r="Q12">
        <v>-25088</v>
      </c>
      <c r="R12">
        <v>3</v>
      </c>
      <c r="S12">
        <v>2021</v>
      </c>
      <c r="T12" t="s">
        <v>53</v>
      </c>
      <c r="U12" t="s">
        <v>54</v>
      </c>
    </row>
    <row r="13" spans="1:21">
      <c r="A13">
        <v>12</v>
      </c>
      <c r="B13" t="s">
        <v>98</v>
      </c>
      <c r="C13" s="4" t="s">
        <v>99</v>
      </c>
      <c r="D13" s="4" t="s">
        <v>40</v>
      </c>
      <c r="E13" t="s">
        <v>58</v>
      </c>
      <c r="F13" s="7" t="s">
        <v>100</v>
      </c>
      <c r="G13" s="3" t="s">
        <v>101</v>
      </c>
      <c r="H13" s="5" t="s">
        <v>44</v>
      </c>
      <c r="I13" s="5">
        <v>44276</v>
      </c>
      <c r="J13" s="5">
        <v>44378</v>
      </c>
      <c r="K13">
        <v>816</v>
      </c>
      <c r="L13" s="6">
        <v>750.72</v>
      </c>
      <c r="M13" s="8">
        <v>65.279999999999973</v>
      </c>
      <c r="N13" s="6">
        <v>791.52</v>
      </c>
      <c r="O13">
        <v>57120</v>
      </c>
      <c r="P13">
        <v>52550.400000000001</v>
      </c>
      <c r="Q13">
        <v>4569.5999999999985</v>
      </c>
      <c r="R13">
        <v>1</v>
      </c>
      <c r="S13">
        <v>2021</v>
      </c>
      <c r="T13" t="s">
        <v>76</v>
      </c>
      <c r="U13" t="s">
        <v>77</v>
      </c>
    </row>
    <row r="14" spans="1:21">
      <c r="A14">
        <v>13</v>
      </c>
      <c r="B14" t="s">
        <v>102</v>
      </c>
      <c r="C14" s="4" t="s">
        <v>103</v>
      </c>
      <c r="D14" s="4" t="s">
        <v>57</v>
      </c>
      <c r="E14" t="s">
        <v>104</v>
      </c>
      <c r="F14" s="7" t="s">
        <v>105</v>
      </c>
      <c r="G14" s="3" t="s">
        <v>106</v>
      </c>
      <c r="H14" s="5" t="s">
        <v>44</v>
      </c>
      <c r="I14" s="5">
        <v>44201</v>
      </c>
      <c r="J14" s="5">
        <v>44359</v>
      </c>
      <c r="K14">
        <v>1264</v>
      </c>
      <c r="L14" s="6">
        <v>1162.8800000000001</v>
      </c>
      <c r="M14" s="8">
        <v>101.11999999999989</v>
      </c>
      <c r="N14" s="6">
        <v>1226.08</v>
      </c>
      <c r="O14">
        <v>88480</v>
      </c>
      <c r="P14">
        <v>81401.600000000006</v>
      </c>
      <c r="Q14">
        <v>7078.3999999999942</v>
      </c>
      <c r="R14">
        <v>1</v>
      </c>
      <c r="S14">
        <v>2021</v>
      </c>
      <c r="T14" t="s">
        <v>61</v>
      </c>
      <c r="U14" t="s">
        <v>62</v>
      </c>
    </row>
    <row r="15" spans="1:21" ht="30">
      <c r="A15">
        <v>14</v>
      </c>
      <c r="B15" t="s">
        <v>107</v>
      </c>
      <c r="C15" s="4" t="s">
        <v>108</v>
      </c>
      <c r="D15" s="4" t="s">
        <v>57</v>
      </c>
      <c r="E15" t="s">
        <v>41</v>
      </c>
      <c r="F15" s="7" t="s">
        <v>109</v>
      </c>
      <c r="G15" s="3" t="s">
        <v>110</v>
      </c>
      <c r="H15" s="5" t="s">
        <v>44</v>
      </c>
      <c r="I15" s="5">
        <v>44353</v>
      </c>
      <c r="J15" s="5">
        <v>44561</v>
      </c>
      <c r="K15">
        <v>1664</v>
      </c>
      <c r="L15" s="6">
        <v>1996.8</v>
      </c>
      <c r="M15" s="8">
        <v>-332.79999999999995</v>
      </c>
      <c r="N15" s="6">
        <v>1614.08</v>
      </c>
      <c r="O15">
        <v>116480</v>
      </c>
      <c r="P15">
        <v>139776</v>
      </c>
      <c r="Q15">
        <v>-23296</v>
      </c>
      <c r="R15">
        <v>3</v>
      </c>
      <c r="S15">
        <v>2021</v>
      </c>
      <c r="T15" t="s">
        <v>111</v>
      </c>
      <c r="U15" t="s">
        <v>112</v>
      </c>
    </row>
    <row r="16" spans="1:21">
      <c r="A16">
        <v>15</v>
      </c>
      <c r="B16" t="s">
        <v>113</v>
      </c>
      <c r="C16" s="4" t="s">
        <v>114</v>
      </c>
      <c r="D16" s="4" t="s">
        <v>40</v>
      </c>
      <c r="E16" t="s">
        <v>104</v>
      </c>
      <c r="F16" s="7" t="s">
        <v>115</v>
      </c>
      <c r="G16" s="3" t="s">
        <v>116</v>
      </c>
      <c r="H16" s="5" t="s">
        <v>44</v>
      </c>
      <c r="I16" s="5">
        <v>44201</v>
      </c>
      <c r="J16" s="5">
        <v>44362</v>
      </c>
      <c r="K16">
        <v>1288</v>
      </c>
      <c r="L16" s="6">
        <v>1184.96</v>
      </c>
      <c r="M16" s="8">
        <v>103.03999999999996</v>
      </c>
      <c r="N16" s="6">
        <v>1249.3599999999999</v>
      </c>
      <c r="O16">
        <v>90160</v>
      </c>
      <c r="P16">
        <v>82947.199999999997</v>
      </c>
      <c r="Q16">
        <v>7212.8000000000029</v>
      </c>
      <c r="R16">
        <v>1</v>
      </c>
      <c r="S16">
        <v>2021</v>
      </c>
      <c r="T16" t="s">
        <v>61</v>
      </c>
      <c r="U16" t="s">
        <v>62</v>
      </c>
    </row>
    <row r="17" spans="1:21">
      <c r="A17">
        <v>16</v>
      </c>
      <c r="B17" t="s">
        <v>117</v>
      </c>
      <c r="C17" s="4" t="s">
        <v>118</v>
      </c>
      <c r="D17" s="4" t="s">
        <v>57</v>
      </c>
      <c r="E17" t="s">
        <v>65</v>
      </c>
      <c r="F17" s="7" t="s">
        <v>119</v>
      </c>
      <c r="G17" s="3" t="s">
        <v>120</v>
      </c>
      <c r="H17" s="5" t="s">
        <v>44</v>
      </c>
      <c r="I17" s="5">
        <v>44201</v>
      </c>
      <c r="J17" s="5">
        <v>44454</v>
      </c>
      <c r="K17">
        <v>2024</v>
      </c>
      <c r="L17" s="6">
        <v>2428.7999999999997</v>
      </c>
      <c r="M17" s="8">
        <v>-404.79999999999973</v>
      </c>
      <c r="N17" s="6">
        <v>1963.28</v>
      </c>
      <c r="O17">
        <v>141680</v>
      </c>
      <c r="P17">
        <v>170015.99999999997</v>
      </c>
      <c r="Q17">
        <v>-28335.999999999971</v>
      </c>
      <c r="R17">
        <v>2</v>
      </c>
      <c r="S17">
        <v>2021</v>
      </c>
      <c r="T17" t="s">
        <v>45</v>
      </c>
      <c r="U17" t="s">
        <v>46</v>
      </c>
    </row>
    <row r="18" spans="1:21" ht="30">
      <c r="A18">
        <v>17</v>
      </c>
      <c r="B18" t="s">
        <v>121</v>
      </c>
      <c r="C18" s="4" t="s">
        <v>122</v>
      </c>
      <c r="D18" s="4" t="s">
        <v>57</v>
      </c>
      <c r="E18" t="s">
        <v>65</v>
      </c>
      <c r="F18" s="7" t="s">
        <v>123</v>
      </c>
      <c r="G18" s="3" t="s">
        <v>124</v>
      </c>
      <c r="H18" s="5" t="s">
        <v>44</v>
      </c>
      <c r="I18" s="5">
        <v>44201</v>
      </c>
      <c r="J18" s="5">
        <v>44407</v>
      </c>
      <c r="K18">
        <v>1648</v>
      </c>
      <c r="L18" s="6">
        <v>1977.6</v>
      </c>
      <c r="M18" s="8">
        <v>-329.59999999999991</v>
      </c>
      <c r="N18" s="6">
        <v>1598.56</v>
      </c>
      <c r="O18">
        <v>115360</v>
      </c>
      <c r="P18">
        <v>138432</v>
      </c>
      <c r="Q18">
        <v>-23072</v>
      </c>
      <c r="R18">
        <v>4</v>
      </c>
      <c r="S18">
        <v>2021</v>
      </c>
      <c r="T18" t="s">
        <v>76</v>
      </c>
      <c r="U18" t="s">
        <v>77</v>
      </c>
    </row>
    <row r="19" spans="1:21">
      <c r="A19">
        <v>18</v>
      </c>
      <c r="B19" t="s">
        <v>125</v>
      </c>
      <c r="C19" s="4" t="s">
        <v>126</v>
      </c>
      <c r="D19" s="4" t="s">
        <v>49</v>
      </c>
      <c r="E19" t="s">
        <v>65</v>
      </c>
      <c r="F19" s="7" t="s">
        <v>127</v>
      </c>
      <c r="G19" s="3" t="s">
        <v>128</v>
      </c>
      <c r="H19" s="5" t="s">
        <v>44</v>
      </c>
      <c r="I19" s="5">
        <v>44201</v>
      </c>
      <c r="J19" s="5">
        <v>44479</v>
      </c>
      <c r="K19">
        <v>2224</v>
      </c>
      <c r="L19" s="6">
        <v>2668.7999999999997</v>
      </c>
      <c r="M19" s="8">
        <v>-444.79999999999973</v>
      </c>
      <c r="N19" s="6">
        <v>2157.2799999999997</v>
      </c>
      <c r="O19">
        <v>155680</v>
      </c>
      <c r="P19">
        <v>186815.99999999997</v>
      </c>
      <c r="Q19">
        <v>-31135.999999999971</v>
      </c>
      <c r="R19">
        <v>2</v>
      </c>
      <c r="S19">
        <v>2021</v>
      </c>
      <c r="T19" t="s">
        <v>129</v>
      </c>
      <c r="U19" t="s">
        <v>130</v>
      </c>
    </row>
    <row r="20" spans="1:21">
      <c r="A20">
        <v>19</v>
      </c>
      <c r="B20" t="s">
        <v>131</v>
      </c>
      <c r="C20" s="4" t="s">
        <v>132</v>
      </c>
      <c r="D20" s="4" t="s">
        <v>57</v>
      </c>
      <c r="E20" t="s">
        <v>50</v>
      </c>
      <c r="F20" s="7" t="s">
        <v>133</v>
      </c>
      <c r="G20" s="3" t="s">
        <v>134</v>
      </c>
      <c r="H20" s="5" t="s">
        <v>44</v>
      </c>
      <c r="I20" s="5">
        <v>44326</v>
      </c>
      <c r="J20" s="5">
        <v>44513</v>
      </c>
      <c r="K20">
        <v>1496</v>
      </c>
      <c r="L20" s="6">
        <v>1376.3200000000002</v>
      </c>
      <c r="M20" s="8">
        <v>119.67999999999984</v>
      </c>
      <c r="N20" s="6">
        <v>1451.12</v>
      </c>
      <c r="O20">
        <v>104720</v>
      </c>
      <c r="P20">
        <v>96342.400000000009</v>
      </c>
      <c r="Q20">
        <v>8377.5999999999913</v>
      </c>
      <c r="R20">
        <v>3</v>
      </c>
      <c r="S20">
        <v>2021</v>
      </c>
      <c r="T20" t="s">
        <v>135</v>
      </c>
      <c r="U20" t="s">
        <v>136</v>
      </c>
    </row>
    <row r="21" spans="1:21" ht="30">
      <c r="A21">
        <v>20</v>
      </c>
      <c r="B21" t="s">
        <v>137</v>
      </c>
      <c r="C21" s="4" t="s">
        <v>138</v>
      </c>
      <c r="D21" s="4" t="s">
        <v>40</v>
      </c>
      <c r="E21" t="s">
        <v>41</v>
      </c>
      <c r="F21" s="7" t="s">
        <v>139</v>
      </c>
      <c r="G21" s="3" t="s">
        <v>140</v>
      </c>
      <c r="H21" s="5" t="s">
        <v>44</v>
      </c>
      <c r="I21" s="5">
        <v>44346</v>
      </c>
      <c r="J21" s="5">
        <v>44423</v>
      </c>
      <c r="K21">
        <v>616</v>
      </c>
      <c r="L21" s="6">
        <v>566.72</v>
      </c>
      <c r="M21" s="8">
        <v>49.279999999999973</v>
      </c>
      <c r="N21" s="6">
        <v>597.52</v>
      </c>
      <c r="O21">
        <v>43120</v>
      </c>
      <c r="P21">
        <v>39670.400000000001</v>
      </c>
      <c r="Q21">
        <v>3449.5999999999985</v>
      </c>
      <c r="R21">
        <v>2</v>
      </c>
      <c r="S21">
        <v>2021</v>
      </c>
      <c r="T21" t="s">
        <v>53</v>
      </c>
      <c r="U21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D96C1-4072-4217-B5D8-606528742A87}">
  <dimension ref="A1:K21"/>
  <sheetViews>
    <sheetView tabSelected="1" workbookViewId="0">
      <selection activeCell="D1" sqref="D1:D1048576"/>
    </sheetView>
  </sheetViews>
  <sheetFormatPr defaultRowHeight="15"/>
  <cols>
    <col min="1" max="1" width="5.85546875" bestFit="1" customWidth="1"/>
    <col min="2" max="2" width="20.85546875" bestFit="1" customWidth="1"/>
    <col min="3" max="3" width="9" bestFit="1" customWidth="1"/>
    <col min="4" max="4" width="10.5703125" style="11" bestFit="1" customWidth="1"/>
    <col min="5" max="5" width="7.7109375" bestFit="1" customWidth="1"/>
    <col min="6" max="6" width="12.140625" bestFit="1" customWidth="1"/>
    <col min="7" max="7" width="19" bestFit="1" customWidth="1"/>
    <col min="8" max="8" width="38.85546875" bestFit="1" customWidth="1"/>
    <col min="9" max="9" width="18.5703125" bestFit="1" customWidth="1"/>
    <col min="10" max="10" width="20.85546875" bestFit="1" customWidth="1"/>
    <col min="11" max="11" width="16.42578125" bestFit="1" customWidth="1"/>
  </cols>
  <sheetData>
    <row r="1" spans="1:11">
      <c r="A1" t="s">
        <v>17</v>
      </c>
      <c r="B1" t="s">
        <v>141</v>
      </c>
      <c r="C1" t="s">
        <v>142</v>
      </c>
      <c r="D1" s="11" t="s">
        <v>143</v>
      </c>
      <c r="E1" t="s">
        <v>144</v>
      </c>
      <c r="F1" t="s">
        <v>34</v>
      </c>
      <c r="G1" t="s">
        <v>18</v>
      </c>
      <c r="H1" t="s">
        <v>19</v>
      </c>
    </row>
    <row r="2" spans="1:11">
      <c r="A2">
        <v>1</v>
      </c>
      <c r="B2" t="s">
        <v>145</v>
      </c>
      <c r="C2" t="s">
        <v>146</v>
      </c>
      <c r="D2" s="11">
        <v>44446</v>
      </c>
      <c r="E2" t="s">
        <v>147</v>
      </c>
      <c r="F2">
        <v>4</v>
      </c>
      <c r="G2" t="s">
        <v>38</v>
      </c>
      <c r="H2" t="s">
        <v>39</v>
      </c>
    </row>
    <row r="3" spans="1:11">
      <c r="A3">
        <v>2</v>
      </c>
      <c r="B3" t="s">
        <v>148</v>
      </c>
      <c r="C3" t="s">
        <v>149</v>
      </c>
      <c r="D3" s="11">
        <v>44424</v>
      </c>
      <c r="E3" t="s">
        <v>150</v>
      </c>
      <c r="F3" s="6">
        <v>1</v>
      </c>
      <c r="G3" s="6" t="s">
        <v>47</v>
      </c>
      <c r="H3" s="6" t="s">
        <v>48</v>
      </c>
      <c r="I3" s="6"/>
      <c r="J3" s="6"/>
      <c r="K3" s="6"/>
    </row>
    <row r="4" spans="1:11">
      <c r="A4">
        <v>3</v>
      </c>
      <c r="B4" t="s">
        <v>151</v>
      </c>
      <c r="C4" t="s">
        <v>152</v>
      </c>
      <c r="D4" s="11">
        <v>44365</v>
      </c>
      <c r="E4" t="s">
        <v>153</v>
      </c>
      <c r="F4" s="6">
        <v>4</v>
      </c>
      <c r="G4" s="6" t="s">
        <v>55</v>
      </c>
      <c r="H4" s="6" t="s">
        <v>56</v>
      </c>
      <c r="I4" s="6"/>
      <c r="J4" s="6"/>
      <c r="K4" s="6"/>
    </row>
    <row r="5" spans="1:11">
      <c r="A5">
        <v>4</v>
      </c>
      <c r="B5" t="s">
        <v>154</v>
      </c>
      <c r="C5" t="s">
        <v>155</v>
      </c>
      <c r="D5" s="11">
        <v>44422</v>
      </c>
      <c r="E5" t="s">
        <v>156</v>
      </c>
      <c r="F5" s="6">
        <v>3</v>
      </c>
      <c r="G5" s="6" t="s">
        <v>63</v>
      </c>
      <c r="H5" s="6" t="s">
        <v>64</v>
      </c>
      <c r="I5" s="6"/>
      <c r="J5" s="6"/>
      <c r="K5" s="6"/>
    </row>
    <row r="6" spans="1:11">
      <c r="A6">
        <v>5</v>
      </c>
      <c r="B6" t="s">
        <v>145</v>
      </c>
      <c r="C6" t="s">
        <v>146</v>
      </c>
      <c r="D6" s="11">
        <v>44369</v>
      </c>
      <c r="E6" t="s">
        <v>147</v>
      </c>
      <c r="F6" s="6">
        <v>1</v>
      </c>
      <c r="G6" s="6" t="s">
        <v>68</v>
      </c>
      <c r="H6" s="6" t="s">
        <v>69</v>
      </c>
      <c r="I6" s="6"/>
      <c r="J6" s="6"/>
      <c r="K6" s="6"/>
    </row>
    <row r="7" spans="1:11">
      <c r="A7">
        <v>6</v>
      </c>
      <c r="B7" t="s">
        <v>148</v>
      </c>
      <c r="C7" t="s">
        <v>149</v>
      </c>
      <c r="D7" s="11">
        <v>44397</v>
      </c>
      <c r="E7" t="s">
        <v>150</v>
      </c>
      <c r="F7" s="6">
        <v>4</v>
      </c>
      <c r="G7" s="6" t="s">
        <v>72</v>
      </c>
      <c r="H7" s="6" t="s">
        <v>73</v>
      </c>
      <c r="I7" s="6"/>
      <c r="J7" s="6"/>
      <c r="K7" s="6"/>
    </row>
    <row r="8" spans="1:11">
      <c r="A8">
        <v>7</v>
      </c>
      <c r="B8" t="s">
        <v>151</v>
      </c>
      <c r="C8" t="s">
        <v>152</v>
      </c>
      <c r="D8" s="11">
        <v>44383</v>
      </c>
      <c r="E8" t="s">
        <v>153</v>
      </c>
      <c r="F8" s="6">
        <v>2</v>
      </c>
      <c r="G8" s="6" t="s">
        <v>78</v>
      </c>
      <c r="H8" s="6" t="s">
        <v>79</v>
      </c>
      <c r="I8" s="6"/>
      <c r="J8" s="6"/>
      <c r="K8" s="6"/>
    </row>
    <row r="9" spans="1:11">
      <c r="A9">
        <v>8</v>
      </c>
      <c r="B9" t="s">
        <v>154</v>
      </c>
      <c r="C9" t="s">
        <v>155</v>
      </c>
      <c r="D9" s="11">
        <v>44377</v>
      </c>
      <c r="E9" t="s">
        <v>156</v>
      </c>
      <c r="F9" s="6">
        <v>1</v>
      </c>
      <c r="G9" s="6" t="s">
        <v>82</v>
      </c>
      <c r="H9" s="6" t="s">
        <v>83</v>
      </c>
      <c r="I9" s="6"/>
      <c r="J9" s="6"/>
      <c r="K9" s="6"/>
    </row>
    <row r="10" spans="1:11">
      <c r="A10">
        <v>9</v>
      </c>
      <c r="B10" t="s">
        <v>145</v>
      </c>
      <c r="C10" t="s">
        <v>146</v>
      </c>
      <c r="D10" s="11">
        <v>44453</v>
      </c>
      <c r="E10" t="s">
        <v>147</v>
      </c>
      <c r="F10" s="6">
        <v>4</v>
      </c>
      <c r="G10" s="6" t="s">
        <v>86</v>
      </c>
      <c r="H10" s="6" t="s">
        <v>87</v>
      </c>
      <c r="I10" s="6"/>
      <c r="J10" s="6"/>
      <c r="K10" s="6"/>
    </row>
    <row r="11" spans="1:11">
      <c r="A11">
        <v>10</v>
      </c>
      <c r="B11" t="s">
        <v>148</v>
      </c>
      <c r="C11" t="s">
        <v>149</v>
      </c>
      <c r="D11" s="11">
        <v>44457</v>
      </c>
      <c r="E11" t="s">
        <v>150</v>
      </c>
      <c r="F11" s="6">
        <v>2</v>
      </c>
      <c r="G11" s="6" t="s">
        <v>90</v>
      </c>
      <c r="H11" s="6" t="s">
        <v>91</v>
      </c>
      <c r="I11" s="6"/>
      <c r="J11" s="6"/>
      <c r="K11" s="6"/>
    </row>
    <row r="12" spans="1:11">
      <c r="A12">
        <v>11</v>
      </c>
      <c r="B12" t="s">
        <v>151</v>
      </c>
      <c r="C12" t="s">
        <v>152</v>
      </c>
      <c r="D12" s="11">
        <v>44418</v>
      </c>
      <c r="E12" t="s">
        <v>153</v>
      </c>
      <c r="F12" s="6">
        <v>3</v>
      </c>
      <c r="G12" s="6" t="s">
        <v>94</v>
      </c>
      <c r="H12" s="6" t="s">
        <v>95</v>
      </c>
      <c r="I12" s="6"/>
      <c r="J12" s="6"/>
      <c r="K12" s="6"/>
    </row>
    <row r="13" spans="1:11">
      <c r="A13">
        <v>12</v>
      </c>
      <c r="B13" t="s">
        <v>154</v>
      </c>
      <c r="C13" t="s">
        <v>155</v>
      </c>
      <c r="D13" s="11">
        <v>44371</v>
      </c>
      <c r="E13" t="s">
        <v>156</v>
      </c>
      <c r="F13" s="6">
        <v>1</v>
      </c>
      <c r="G13" s="6" t="s">
        <v>98</v>
      </c>
      <c r="H13" s="6" t="s">
        <v>99</v>
      </c>
      <c r="I13" s="6"/>
      <c r="J13" s="6"/>
      <c r="K13" s="6"/>
    </row>
    <row r="14" spans="1:11">
      <c r="A14">
        <v>13</v>
      </c>
      <c r="B14" t="s">
        <v>145</v>
      </c>
      <c r="C14" t="s">
        <v>146</v>
      </c>
      <c r="D14" s="11">
        <v>44352</v>
      </c>
      <c r="E14" t="s">
        <v>147</v>
      </c>
      <c r="F14" s="6">
        <v>1</v>
      </c>
      <c r="G14" s="6" t="s">
        <v>102</v>
      </c>
      <c r="H14" s="6" t="s">
        <v>103</v>
      </c>
      <c r="I14" s="6"/>
      <c r="J14" s="6"/>
      <c r="K14" s="6"/>
    </row>
    <row r="15" spans="1:11">
      <c r="A15">
        <v>14</v>
      </c>
      <c r="B15" t="s">
        <v>148</v>
      </c>
      <c r="C15" t="s">
        <v>149</v>
      </c>
      <c r="D15" s="11">
        <v>44554</v>
      </c>
      <c r="E15" t="s">
        <v>150</v>
      </c>
      <c r="F15" s="6">
        <v>3</v>
      </c>
      <c r="G15" s="6" t="s">
        <v>107</v>
      </c>
      <c r="H15" s="6" t="s">
        <v>108</v>
      </c>
      <c r="I15" s="6"/>
      <c r="J15" s="6"/>
      <c r="K15" s="6"/>
    </row>
    <row r="16" spans="1:11">
      <c r="A16">
        <v>15</v>
      </c>
      <c r="B16" t="s">
        <v>151</v>
      </c>
      <c r="C16" t="s">
        <v>152</v>
      </c>
      <c r="D16" s="11">
        <v>44355</v>
      </c>
      <c r="E16" t="s">
        <v>153</v>
      </c>
      <c r="F16" s="6">
        <v>1</v>
      </c>
      <c r="G16" s="6" t="s">
        <v>113</v>
      </c>
      <c r="H16" s="6" t="s">
        <v>114</v>
      </c>
      <c r="I16" s="6"/>
      <c r="J16" s="6"/>
      <c r="K16" s="6"/>
    </row>
    <row r="17" spans="1:11">
      <c r="A17">
        <v>16</v>
      </c>
      <c r="B17" t="s">
        <v>154</v>
      </c>
      <c r="C17" t="s">
        <v>155</v>
      </c>
      <c r="D17" s="11">
        <v>44447</v>
      </c>
      <c r="E17" t="s">
        <v>156</v>
      </c>
      <c r="F17" s="6">
        <v>2</v>
      </c>
      <c r="G17" s="6" t="s">
        <v>117</v>
      </c>
      <c r="H17" s="6" t="s">
        <v>118</v>
      </c>
      <c r="I17" s="6"/>
      <c r="J17" s="6"/>
      <c r="K17" s="6"/>
    </row>
    <row r="18" spans="1:11">
      <c r="A18">
        <v>17</v>
      </c>
      <c r="B18" t="s">
        <v>145</v>
      </c>
      <c r="C18" t="s">
        <v>146</v>
      </c>
      <c r="D18" s="11">
        <v>44400</v>
      </c>
      <c r="E18" t="s">
        <v>147</v>
      </c>
      <c r="F18" s="6">
        <v>4</v>
      </c>
      <c r="G18" s="6" t="s">
        <v>121</v>
      </c>
      <c r="H18" s="6" t="s">
        <v>122</v>
      </c>
      <c r="I18" s="6"/>
      <c r="J18" s="6"/>
      <c r="K18" s="6"/>
    </row>
    <row r="19" spans="1:11">
      <c r="A19">
        <v>18</v>
      </c>
      <c r="B19" t="s">
        <v>148</v>
      </c>
      <c r="C19" t="s">
        <v>149</v>
      </c>
      <c r="D19" s="11">
        <v>44472</v>
      </c>
      <c r="E19" t="s">
        <v>150</v>
      </c>
      <c r="F19" s="6">
        <v>2</v>
      </c>
      <c r="G19" s="6" t="s">
        <v>125</v>
      </c>
      <c r="H19" s="6" t="s">
        <v>126</v>
      </c>
      <c r="I19" s="6"/>
      <c r="J19" s="6"/>
      <c r="K19" s="6"/>
    </row>
    <row r="20" spans="1:11">
      <c r="A20">
        <v>19</v>
      </c>
      <c r="B20" t="s">
        <v>151</v>
      </c>
      <c r="C20" t="s">
        <v>152</v>
      </c>
      <c r="D20" s="11">
        <v>44506</v>
      </c>
      <c r="E20" t="s">
        <v>153</v>
      </c>
      <c r="F20" s="6">
        <v>3</v>
      </c>
      <c r="G20" s="6" t="s">
        <v>131</v>
      </c>
      <c r="H20" s="6" t="s">
        <v>132</v>
      </c>
      <c r="I20" s="6"/>
      <c r="J20" s="6"/>
      <c r="K20" s="6"/>
    </row>
    <row r="21" spans="1:11">
      <c r="A21">
        <v>20</v>
      </c>
      <c r="B21" t="s">
        <v>154</v>
      </c>
      <c r="C21" t="s">
        <v>155</v>
      </c>
      <c r="D21" s="11">
        <v>44416</v>
      </c>
      <c r="E21" t="s">
        <v>156</v>
      </c>
      <c r="F21" s="6">
        <v>2</v>
      </c>
      <c r="G21" s="6" t="s">
        <v>137</v>
      </c>
      <c r="H21" s="6" t="s">
        <v>138</v>
      </c>
      <c r="I21" s="6"/>
      <c r="J21" s="6"/>
      <c r="K2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61335-C9EF-446B-B472-D8EAB4A19621}">
  <dimension ref="A1:U21"/>
  <sheetViews>
    <sheetView topLeftCell="B1" workbookViewId="0">
      <selection activeCell="J2" sqref="J2"/>
    </sheetView>
  </sheetViews>
  <sheetFormatPr defaultRowHeight="15"/>
  <cols>
    <col min="1" max="1" width="5.85546875" bestFit="1" customWidth="1"/>
    <col min="2" max="2" width="19" bestFit="1" customWidth="1"/>
    <col min="3" max="3" width="38.85546875" bestFit="1" customWidth="1"/>
    <col min="4" max="4" width="21" customWidth="1"/>
    <col min="5" max="5" width="22.42578125" bestFit="1" customWidth="1"/>
    <col min="6" max="6" width="22.42578125" customWidth="1"/>
    <col min="7" max="7" width="30.5703125" bestFit="1" customWidth="1"/>
    <col min="8" max="8" width="12.85546875" bestFit="1" customWidth="1"/>
    <col min="9" max="10" width="10.5703125" bestFit="1" customWidth="1"/>
    <col min="11" max="11" width="19.28515625" bestFit="1" customWidth="1"/>
    <col min="12" max="13" width="19.28515625" customWidth="1"/>
    <col min="14" max="14" width="17.140625" bestFit="1" customWidth="1"/>
    <col min="15" max="15" width="17.140625" customWidth="1"/>
    <col min="16" max="16" width="20.42578125" bestFit="1" customWidth="1"/>
    <col min="17" max="17" width="20.42578125" customWidth="1"/>
    <col min="18" max="18" width="12.140625" bestFit="1" customWidth="1"/>
    <col min="19" max="19" width="5.140625" bestFit="1" customWidth="1"/>
    <col min="20" max="20" width="7" bestFit="1" customWidth="1"/>
    <col min="21" max="21" width="10.85546875" bestFit="1" customWidth="1"/>
  </cols>
  <sheetData>
    <row r="1" spans="1:21">
      <c r="A1" s="7" t="s">
        <v>17</v>
      </c>
      <c r="B1" s="7" t="s">
        <v>18</v>
      </c>
      <c r="C1" s="7" t="s">
        <v>19</v>
      </c>
      <c r="D1" s="7" t="s">
        <v>20</v>
      </c>
      <c r="E1" s="7" t="s">
        <v>21</v>
      </c>
      <c r="F1" s="7" t="s">
        <v>22</v>
      </c>
      <c r="G1" s="7" t="s">
        <v>23</v>
      </c>
      <c r="H1" s="7" t="s">
        <v>24</v>
      </c>
      <c r="I1" s="5" t="s">
        <v>25</v>
      </c>
      <c r="J1" s="5" t="s">
        <v>26</v>
      </c>
      <c r="K1" s="7" t="s">
        <v>27</v>
      </c>
      <c r="L1" s="7" t="s">
        <v>28</v>
      </c>
      <c r="M1" s="7" t="s">
        <v>29</v>
      </c>
      <c r="N1" s="8" t="s">
        <v>30</v>
      </c>
      <c r="O1" s="6" t="s">
        <v>31</v>
      </c>
      <c r="P1" s="6" t="s">
        <v>32</v>
      </c>
      <c r="Q1" s="6" t="s">
        <v>33</v>
      </c>
      <c r="R1" s="6" t="s">
        <v>34</v>
      </c>
      <c r="S1" s="7" t="s">
        <v>35</v>
      </c>
      <c r="T1" s="7" t="s">
        <v>36</v>
      </c>
      <c r="U1" s="7" t="s">
        <v>37</v>
      </c>
    </row>
    <row r="2" spans="1:21">
      <c r="A2" s="7">
        <v>1</v>
      </c>
      <c r="B2" s="7" t="s">
        <v>38</v>
      </c>
      <c r="C2" s="3" t="s">
        <v>39</v>
      </c>
      <c r="D2" s="3" t="s">
        <v>40</v>
      </c>
      <c r="E2" s="7" t="s">
        <v>41</v>
      </c>
      <c r="F2" s="7" t="s">
        <v>42</v>
      </c>
      <c r="G2" s="3" t="s">
        <v>43</v>
      </c>
      <c r="H2" s="7" t="s">
        <v>44</v>
      </c>
      <c r="I2" s="5">
        <v>44348</v>
      </c>
      <c r="J2" s="5">
        <v>44453</v>
      </c>
      <c r="K2" s="7">
        <f>(J2-I2)*8</f>
        <v>840</v>
      </c>
      <c r="L2" s="7">
        <f>K2*0.92</f>
        <v>772.80000000000007</v>
      </c>
      <c r="M2" s="7">
        <f>K2-L2</f>
        <v>67.199999999999932</v>
      </c>
      <c r="N2" s="8">
        <f>K2*0.97</f>
        <v>814.8</v>
      </c>
      <c r="O2" s="8">
        <f>K2*70</f>
        <v>58800</v>
      </c>
      <c r="P2" s="8">
        <f>L2*70</f>
        <v>54096.000000000007</v>
      </c>
      <c r="Q2" s="8">
        <f>O2-P2</f>
        <v>4703.9999999999927</v>
      </c>
      <c r="R2" s="8">
        <v>4</v>
      </c>
      <c r="S2" s="7">
        <v>2021</v>
      </c>
      <c r="T2" s="7" t="str">
        <f>TEXT(J2,"mmm")</f>
        <v>Sep</v>
      </c>
      <c r="U2" s="7" t="str">
        <f>_xlfn.CONCAT(T2,"-",S2)</f>
        <v>Sep-2021</v>
      </c>
    </row>
    <row r="3" spans="1:21">
      <c r="A3" s="7">
        <v>2</v>
      </c>
      <c r="B3" s="7" t="s">
        <v>47</v>
      </c>
      <c r="C3" s="3" t="s">
        <v>48</v>
      </c>
      <c r="D3" s="3" t="s">
        <v>49</v>
      </c>
      <c r="E3" s="7" t="s">
        <v>50</v>
      </c>
      <c r="F3" s="7" t="s">
        <v>51</v>
      </c>
      <c r="G3" s="3" t="s">
        <v>52</v>
      </c>
      <c r="H3" s="7" t="s">
        <v>44</v>
      </c>
      <c r="I3" s="5">
        <v>44331</v>
      </c>
      <c r="J3" s="5">
        <v>44431</v>
      </c>
      <c r="K3" s="7">
        <f t="shared" ref="K3:K21" si="0">(J3-I3)*8</f>
        <v>800</v>
      </c>
      <c r="L3" s="7">
        <f>K3*0.92</f>
        <v>736</v>
      </c>
      <c r="M3" s="7">
        <f t="shared" ref="M3:M21" si="1">K3-L3</f>
        <v>64</v>
      </c>
      <c r="N3" s="8">
        <f t="shared" ref="N3:N21" si="2">K3*0.97</f>
        <v>776</v>
      </c>
      <c r="O3" s="8">
        <f t="shared" ref="O3:O21" si="3">K3*70</f>
        <v>56000</v>
      </c>
      <c r="P3" s="8">
        <f t="shared" ref="P3:P21" si="4">L3*70</f>
        <v>51520</v>
      </c>
      <c r="Q3" s="8">
        <f t="shared" ref="Q3:Q21" si="5">O3-P3</f>
        <v>4480</v>
      </c>
      <c r="R3" s="8">
        <v>1</v>
      </c>
      <c r="S3" s="7">
        <v>2021</v>
      </c>
      <c r="T3" s="7" t="str">
        <f t="shared" ref="T3:T21" si="6">TEXT(J3,"mmm")</f>
        <v>Aug</v>
      </c>
      <c r="U3" s="7" t="str">
        <f t="shared" ref="U3:U21" si="7">_xlfn.CONCAT(T3,"-",S3)</f>
        <v>Aug-2021</v>
      </c>
    </row>
    <row r="4" spans="1:21">
      <c r="A4" s="7">
        <v>3</v>
      </c>
      <c r="B4" s="7" t="s">
        <v>55</v>
      </c>
      <c r="C4" s="3" t="s">
        <v>56</v>
      </c>
      <c r="D4" s="3" t="s">
        <v>57</v>
      </c>
      <c r="E4" s="7" t="s">
        <v>58</v>
      </c>
      <c r="F4" s="7" t="s">
        <v>59</v>
      </c>
      <c r="G4" s="3" t="s">
        <v>60</v>
      </c>
      <c r="H4" s="7" t="s">
        <v>44</v>
      </c>
      <c r="I4" s="5">
        <v>44287</v>
      </c>
      <c r="J4" s="5">
        <v>44372</v>
      </c>
      <c r="K4" s="7">
        <f t="shared" si="0"/>
        <v>680</v>
      </c>
      <c r="L4" s="7">
        <f>K4*0.92</f>
        <v>625.6</v>
      </c>
      <c r="M4" s="7">
        <f t="shared" si="1"/>
        <v>54.399999999999977</v>
      </c>
      <c r="N4" s="8">
        <f t="shared" si="2"/>
        <v>659.6</v>
      </c>
      <c r="O4" s="8">
        <f t="shared" si="3"/>
        <v>47600</v>
      </c>
      <c r="P4" s="8">
        <f t="shared" si="4"/>
        <v>43792</v>
      </c>
      <c r="Q4" s="8">
        <f t="shared" si="5"/>
        <v>3808</v>
      </c>
      <c r="R4" s="8">
        <v>4</v>
      </c>
      <c r="S4" s="7">
        <v>2021</v>
      </c>
      <c r="T4" s="7" t="str">
        <f t="shared" si="6"/>
        <v>Jun</v>
      </c>
      <c r="U4" s="7" t="str">
        <f t="shared" si="7"/>
        <v>Jun-2021</v>
      </c>
    </row>
    <row r="5" spans="1:21">
      <c r="A5" s="7">
        <v>4</v>
      </c>
      <c r="B5" s="7" t="s">
        <v>63</v>
      </c>
      <c r="C5" s="3" t="s">
        <v>64</v>
      </c>
      <c r="D5" s="3" t="s">
        <v>40</v>
      </c>
      <c r="E5" s="7" t="s">
        <v>65</v>
      </c>
      <c r="F5" s="7" t="s">
        <v>66</v>
      </c>
      <c r="G5" s="3" t="s">
        <v>67</v>
      </c>
      <c r="H5" s="7" t="s">
        <v>44</v>
      </c>
      <c r="I5" s="5">
        <v>44201</v>
      </c>
      <c r="J5" s="5">
        <v>44429</v>
      </c>
      <c r="K5" s="7">
        <f t="shared" si="0"/>
        <v>1824</v>
      </c>
      <c r="L5" s="7">
        <f>K5*1.2</f>
        <v>2188.7999999999997</v>
      </c>
      <c r="M5" s="7">
        <f t="shared" si="1"/>
        <v>-364.79999999999973</v>
      </c>
      <c r="N5" s="8">
        <f t="shared" si="2"/>
        <v>1769.28</v>
      </c>
      <c r="O5" s="8">
        <f t="shared" si="3"/>
        <v>127680</v>
      </c>
      <c r="P5" s="8">
        <f t="shared" si="4"/>
        <v>153215.99999999997</v>
      </c>
      <c r="Q5" s="8">
        <f t="shared" si="5"/>
        <v>-25535.999999999971</v>
      </c>
      <c r="R5" s="8">
        <v>3</v>
      </c>
      <c r="S5" s="7">
        <v>2021</v>
      </c>
      <c r="T5" s="7" t="str">
        <f t="shared" si="6"/>
        <v>Aug</v>
      </c>
      <c r="U5" s="7" t="str">
        <f t="shared" si="7"/>
        <v>Aug-2021</v>
      </c>
    </row>
    <row r="6" spans="1:21">
      <c r="A6" s="7">
        <v>5</v>
      </c>
      <c r="B6" s="7" t="s">
        <v>68</v>
      </c>
      <c r="C6" s="3" t="s">
        <v>69</v>
      </c>
      <c r="D6" s="3" t="s">
        <v>57</v>
      </c>
      <c r="E6" s="7" t="s">
        <v>58</v>
      </c>
      <c r="F6" s="7" t="s">
        <v>70</v>
      </c>
      <c r="G6" s="3" t="s">
        <v>71</v>
      </c>
      <c r="H6" s="7" t="s">
        <v>44</v>
      </c>
      <c r="I6" s="5">
        <v>44270</v>
      </c>
      <c r="J6" s="5">
        <v>44376</v>
      </c>
      <c r="K6" s="7">
        <f t="shared" si="0"/>
        <v>848</v>
      </c>
      <c r="L6" s="7">
        <f>K6*0.92</f>
        <v>780.16000000000008</v>
      </c>
      <c r="M6" s="7">
        <f t="shared" si="1"/>
        <v>67.839999999999918</v>
      </c>
      <c r="N6" s="8">
        <f t="shared" si="2"/>
        <v>822.56</v>
      </c>
      <c r="O6" s="8">
        <f t="shared" si="3"/>
        <v>59360</v>
      </c>
      <c r="P6" s="8">
        <f t="shared" si="4"/>
        <v>54611.200000000004</v>
      </c>
      <c r="Q6" s="8">
        <f t="shared" si="5"/>
        <v>4748.7999999999956</v>
      </c>
      <c r="R6" s="8">
        <v>1</v>
      </c>
      <c r="S6" s="7">
        <v>2021</v>
      </c>
      <c r="T6" s="7" t="str">
        <f t="shared" si="6"/>
        <v>Jun</v>
      </c>
      <c r="U6" s="7" t="str">
        <f t="shared" si="7"/>
        <v>Jun-2021</v>
      </c>
    </row>
    <row r="7" spans="1:21">
      <c r="A7" s="7">
        <v>6</v>
      </c>
      <c r="B7" s="7" t="s">
        <v>72</v>
      </c>
      <c r="C7" s="3" t="s">
        <v>73</v>
      </c>
      <c r="D7" s="3" t="s">
        <v>57</v>
      </c>
      <c r="E7" s="7" t="s">
        <v>65</v>
      </c>
      <c r="F7" s="7" t="s">
        <v>74</v>
      </c>
      <c r="G7" s="3" t="s">
        <v>75</v>
      </c>
      <c r="H7" s="7" t="s">
        <v>44</v>
      </c>
      <c r="I7" s="5">
        <v>44201</v>
      </c>
      <c r="J7" s="5">
        <v>44404</v>
      </c>
      <c r="K7" s="7">
        <f t="shared" si="0"/>
        <v>1624</v>
      </c>
      <c r="L7" s="7">
        <f>K7*1.2</f>
        <v>1948.8</v>
      </c>
      <c r="M7" s="7">
        <f t="shared" si="1"/>
        <v>-324.79999999999995</v>
      </c>
      <c r="N7" s="8">
        <f t="shared" si="2"/>
        <v>1575.28</v>
      </c>
      <c r="O7" s="8">
        <f t="shared" si="3"/>
        <v>113680</v>
      </c>
      <c r="P7" s="8">
        <f t="shared" si="4"/>
        <v>136416</v>
      </c>
      <c r="Q7" s="8">
        <f t="shared" si="5"/>
        <v>-22736</v>
      </c>
      <c r="R7" s="8">
        <v>4</v>
      </c>
      <c r="S7" s="7">
        <v>2021</v>
      </c>
      <c r="T7" s="7" t="str">
        <f t="shared" si="6"/>
        <v>Jul</v>
      </c>
      <c r="U7" s="7" t="str">
        <f t="shared" si="7"/>
        <v>Jul-2021</v>
      </c>
    </row>
    <row r="8" spans="1:21">
      <c r="A8" s="7">
        <v>7</v>
      </c>
      <c r="B8" s="7" t="s">
        <v>78</v>
      </c>
      <c r="C8" s="3" t="s">
        <v>79</v>
      </c>
      <c r="D8" s="3" t="s">
        <v>40</v>
      </c>
      <c r="E8" s="7" t="s">
        <v>65</v>
      </c>
      <c r="F8" s="7" t="s">
        <v>80</v>
      </c>
      <c r="G8" s="3" t="s">
        <v>81</v>
      </c>
      <c r="H8" s="7" t="s">
        <v>44</v>
      </c>
      <c r="I8" s="5">
        <v>44201</v>
      </c>
      <c r="J8" s="5">
        <v>44390</v>
      </c>
      <c r="K8" s="7">
        <f t="shared" si="0"/>
        <v>1512</v>
      </c>
      <c r="L8" s="7">
        <f>K8*1.2</f>
        <v>1814.3999999999999</v>
      </c>
      <c r="M8" s="7">
        <f t="shared" si="1"/>
        <v>-302.39999999999986</v>
      </c>
      <c r="N8" s="8">
        <f t="shared" si="2"/>
        <v>1466.6399999999999</v>
      </c>
      <c r="O8" s="8">
        <f t="shared" si="3"/>
        <v>105840</v>
      </c>
      <c r="P8" s="8">
        <f t="shared" si="4"/>
        <v>127007.99999999999</v>
      </c>
      <c r="Q8" s="8">
        <f t="shared" si="5"/>
        <v>-21167.999999999985</v>
      </c>
      <c r="R8" s="8">
        <v>2</v>
      </c>
      <c r="S8" s="7">
        <v>2021</v>
      </c>
      <c r="T8" s="7" t="str">
        <f t="shared" si="6"/>
        <v>Jul</v>
      </c>
      <c r="U8" s="7" t="str">
        <f t="shared" si="7"/>
        <v>Jul-2021</v>
      </c>
    </row>
    <row r="9" spans="1:21">
      <c r="A9" s="7">
        <v>8</v>
      </c>
      <c r="B9" s="7" t="s">
        <v>82</v>
      </c>
      <c r="C9" s="3" t="s">
        <v>83</v>
      </c>
      <c r="D9" s="3" t="s">
        <v>57</v>
      </c>
      <c r="E9" s="7" t="s">
        <v>65</v>
      </c>
      <c r="F9" s="7" t="s">
        <v>84</v>
      </c>
      <c r="G9" s="3" t="s">
        <v>85</v>
      </c>
      <c r="H9" s="7" t="s">
        <v>44</v>
      </c>
      <c r="I9" s="5">
        <v>44201</v>
      </c>
      <c r="J9" s="5">
        <v>44384</v>
      </c>
      <c r="K9" s="7">
        <f t="shared" si="0"/>
        <v>1464</v>
      </c>
      <c r="L9" s="7">
        <f>K9*0.92</f>
        <v>1346.88</v>
      </c>
      <c r="M9" s="7">
        <f t="shared" si="1"/>
        <v>117.11999999999989</v>
      </c>
      <c r="N9" s="8">
        <f t="shared" si="2"/>
        <v>1420.08</v>
      </c>
      <c r="O9" s="8">
        <f t="shared" si="3"/>
        <v>102480</v>
      </c>
      <c r="P9" s="8">
        <f t="shared" si="4"/>
        <v>94281.600000000006</v>
      </c>
      <c r="Q9" s="8">
        <f t="shared" si="5"/>
        <v>8198.3999999999942</v>
      </c>
      <c r="R9" s="8">
        <v>1</v>
      </c>
      <c r="S9" s="7">
        <v>2021</v>
      </c>
      <c r="T9" s="7" t="str">
        <f t="shared" si="6"/>
        <v>Jul</v>
      </c>
      <c r="U9" s="7" t="str">
        <f t="shared" si="7"/>
        <v>Jul-2021</v>
      </c>
    </row>
    <row r="10" spans="1:21">
      <c r="A10" s="7">
        <v>9</v>
      </c>
      <c r="B10" s="7" t="s">
        <v>86</v>
      </c>
      <c r="C10" s="3" t="s">
        <v>87</v>
      </c>
      <c r="D10" s="3" t="s">
        <v>49</v>
      </c>
      <c r="E10" s="7" t="s">
        <v>65</v>
      </c>
      <c r="F10" s="7" t="s">
        <v>88</v>
      </c>
      <c r="G10" s="3" t="s">
        <v>89</v>
      </c>
      <c r="H10" s="7" t="s">
        <v>44</v>
      </c>
      <c r="I10" s="5">
        <v>44201</v>
      </c>
      <c r="J10" s="5">
        <v>44460</v>
      </c>
      <c r="K10" s="7">
        <f t="shared" si="0"/>
        <v>2072</v>
      </c>
      <c r="L10" s="7">
        <f>K10*1.2</f>
        <v>2486.4</v>
      </c>
      <c r="M10" s="7">
        <f t="shared" si="1"/>
        <v>-414.40000000000009</v>
      </c>
      <c r="N10" s="8">
        <f t="shared" si="2"/>
        <v>2009.84</v>
      </c>
      <c r="O10" s="8">
        <f t="shared" si="3"/>
        <v>145040</v>
      </c>
      <c r="P10" s="8">
        <f t="shared" si="4"/>
        <v>174048</v>
      </c>
      <c r="Q10" s="8">
        <f t="shared" si="5"/>
        <v>-29008</v>
      </c>
      <c r="R10" s="8">
        <v>4</v>
      </c>
      <c r="S10" s="7">
        <v>2021</v>
      </c>
      <c r="T10" s="7" t="str">
        <f t="shared" si="6"/>
        <v>Sep</v>
      </c>
      <c r="U10" s="7" t="str">
        <f t="shared" si="7"/>
        <v>Sep-2021</v>
      </c>
    </row>
    <row r="11" spans="1:21">
      <c r="A11" s="7">
        <v>10</v>
      </c>
      <c r="B11" s="7" t="s">
        <v>90</v>
      </c>
      <c r="C11" s="3" t="s">
        <v>91</v>
      </c>
      <c r="D11" s="3" t="s">
        <v>57</v>
      </c>
      <c r="E11" s="7" t="s">
        <v>50</v>
      </c>
      <c r="F11" s="7" t="s">
        <v>92</v>
      </c>
      <c r="G11" s="3" t="s">
        <v>93</v>
      </c>
      <c r="H11" s="7" t="s">
        <v>44</v>
      </c>
      <c r="I11" s="5">
        <v>44341</v>
      </c>
      <c r="J11" s="5">
        <v>44464</v>
      </c>
      <c r="K11" s="7">
        <f t="shared" si="0"/>
        <v>984</v>
      </c>
      <c r="L11" s="7">
        <f>K11*0.92</f>
        <v>905.28000000000009</v>
      </c>
      <c r="M11" s="7">
        <f t="shared" si="1"/>
        <v>78.719999999999914</v>
      </c>
      <c r="N11" s="8">
        <f t="shared" si="2"/>
        <v>954.48</v>
      </c>
      <c r="O11" s="8">
        <f t="shared" si="3"/>
        <v>68880</v>
      </c>
      <c r="P11" s="8">
        <f t="shared" si="4"/>
        <v>63369.600000000006</v>
      </c>
      <c r="Q11" s="8">
        <f t="shared" si="5"/>
        <v>5510.3999999999942</v>
      </c>
      <c r="R11" s="8">
        <v>2</v>
      </c>
      <c r="S11" s="7">
        <v>2021</v>
      </c>
      <c r="T11" s="7" t="str">
        <f t="shared" si="6"/>
        <v>Sep</v>
      </c>
      <c r="U11" s="7" t="str">
        <f t="shared" si="7"/>
        <v>Sep-2021</v>
      </c>
    </row>
    <row r="12" spans="1:21">
      <c r="A12" s="7">
        <v>11</v>
      </c>
      <c r="B12" s="7" t="s">
        <v>94</v>
      </c>
      <c r="C12" s="3" t="s">
        <v>95</v>
      </c>
      <c r="D12" s="3" t="s">
        <v>57</v>
      </c>
      <c r="E12" s="7" t="s">
        <v>65</v>
      </c>
      <c r="F12" s="7" t="s">
        <v>96</v>
      </c>
      <c r="G12" s="3" t="s">
        <v>97</v>
      </c>
      <c r="H12" s="7" t="s">
        <v>44</v>
      </c>
      <c r="I12" s="5">
        <v>44201</v>
      </c>
      <c r="J12" s="5">
        <v>44425</v>
      </c>
      <c r="K12" s="7">
        <f t="shared" si="0"/>
        <v>1792</v>
      </c>
      <c r="L12" s="7">
        <f>K12*1.2</f>
        <v>2150.4</v>
      </c>
      <c r="M12" s="7">
        <f t="shared" si="1"/>
        <v>-358.40000000000009</v>
      </c>
      <c r="N12" s="8">
        <f t="shared" si="2"/>
        <v>1738.24</v>
      </c>
      <c r="O12" s="8">
        <f t="shared" si="3"/>
        <v>125440</v>
      </c>
      <c r="P12" s="8">
        <f t="shared" si="4"/>
        <v>150528</v>
      </c>
      <c r="Q12" s="8">
        <f t="shared" si="5"/>
        <v>-25088</v>
      </c>
      <c r="R12" s="8">
        <v>3</v>
      </c>
      <c r="S12" s="7">
        <v>2021</v>
      </c>
      <c r="T12" s="7" t="str">
        <f t="shared" si="6"/>
        <v>Aug</v>
      </c>
      <c r="U12" s="7" t="str">
        <f t="shared" si="7"/>
        <v>Aug-2021</v>
      </c>
    </row>
    <row r="13" spans="1:21">
      <c r="A13" s="7">
        <v>12</v>
      </c>
      <c r="B13" s="7" t="s">
        <v>98</v>
      </c>
      <c r="C13" s="3" t="s">
        <v>99</v>
      </c>
      <c r="D13" s="3" t="s">
        <v>40</v>
      </c>
      <c r="E13" s="7" t="s">
        <v>58</v>
      </c>
      <c r="F13" s="7" t="s">
        <v>100</v>
      </c>
      <c r="G13" s="3" t="s">
        <v>101</v>
      </c>
      <c r="H13" s="7" t="s">
        <v>44</v>
      </c>
      <c r="I13" s="5">
        <v>44276</v>
      </c>
      <c r="J13" s="5">
        <v>44378</v>
      </c>
      <c r="K13" s="7">
        <f t="shared" si="0"/>
        <v>816</v>
      </c>
      <c r="L13" s="7">
        <f>K13*0.92</f>
        <v>750.72</v>
      </c>
      <c r="M13" s="7">
        <f t="shared" si="1"/>
        <v>65.279999999999973</v>
      </c>
      <c r="N13" s="8">
        <f t="shared" si="2"/>
        <v>791.52</v>
      </c>
      <c r="O13" s="8">
        <f t="shared" si="3"/>
        <v>57120</v>
      </c>
      <c r="P13" s="8">
        <f t="shared" si="4"/>
        <v>52550.400000000001</v>
      </c>
      <c r="Q13" s="8">
        <f t="shared" si="5"/>
        <v>4569.5999999999985</v>
      </c>
      <c r="R13" s="8">
        <v>1</v>
      </c>
      <c r="S13" s="7">
        <v>2021</v>
      </c>
      <c r="T13" s="7" t="str">
        <f t="shared" si="6"/>
        <v>Jul</v>
      </c>
      <c r="U13" s="7" t="str">
        <f t="shared" si="7"/>
        <v>Jul-2021</v>
      </c>
    </row>
    <row r="14" spans="1:21">
      <c r="A14" s="7">
        <v>13</v>
      </c>
      <c r="B14" s="7" t="s">
        <v>102</v>
      </c>
      <c r="C14" s="3" t="s">
        <v>103</v>
      </c>
      <c r="D14" s="3" t="s">
        <v>57</v>
      </c>
      <c r="E14" s="7" t="s">
        <v>104</v>
      </c>
      <c r="F14" s="7" t="s">
        <v>105</v>
      </c>
      <c r="G14" s="3" t="s">
        <v>106</v>
      </c>
      <c r="H14" s="7" t="s">
        <v>44</v>
      </c>
      <c r="I14" s="5">
        <v>44201</v>
      </c>
      <c r="J14" s="5">
        <v>44359</v>
      </c>
      <c r="K14" s="7">
        <f t="shared" si="0"/>
        <v>1264</v>
      </c>
      <c r="L14" s="7">
        <f>K14*0.92</f>
        <v>1162.8800000000001</v>
      </c>
      <c r="M14" s="7">
        <f t="shared" si="1"/>
        <v>101.11999999999989</v>
      </c>
      <c r="N14" s="8">
        <f t="shared" si="2"/>
        <v>1226.08</v>
      </c>
      <c r="O14" s="8">
        <f t="shared" si="3"/>
        <v>88480</v>
      </c>
      <c r="P14" s="8">
        <f t="shared" si="4"/>
        <v>81401.600000000006</v>
      </c>
      <c r="Q14" s="8">
        <f t="shared" si="5"/>
        <v>7078.3999999999942</v>
      </c>
      <c r="R14" s="8">
        <v>1</v>
      </c>
      <c r="S14" s="7">
        <v>2021</v>
      </c>
      <c r="T14" s="7" t="str">
        <f t="shared" si="6"/>
        <v>Jun</v>
      </c>
      <c r="U14" s="7" t="str">
        <f t="shared" si="7"/>
        <v>Jun-2021</v>
      </c>
    </row>
    <row r="15" spans="1:21">
      <c r="A15" s="7">
        <v>14</v>
      </c>
      <c r="B15" s="7" t="s">
        <v>107</v>
      </c>
      <c r="C15" s="3" t="s">
        <v>108</v>
      </c>
      <c r="D15" s="3" t="s">
        <v>57</v>
      </c>
      <c r="E15" s="7" t="s">
        <v>41</v>
      </c>
      <c r="F15" s="7" t="s">
        <v>109</v>
      </c>
      <c r="G15" s="3" t="s">
        <v>110</v>
      </c>
      <c r="H15" s="7" t="s">
        <v>44</v>
      </c>
      <c r="I15" s="5">
        <v>44353</v>
      </c>
      <c r="J15" s="5">
        <v>44561</v>
      </c>
      <c r="K15" s="7">
        <f t="shared" si="0"/>
        <v>1664</v>
      </c>
      <c r="L15" s="7">
        <f>K15*1.2</f>
        <v>1996.8</v>
      </c>
      <c r="M15" s="7">
        <f t="shared" si="1"/>
        <v>-332.79999999999995</v>
      </c>
      <c r="N15" s="8">
        <f t="shared" si="2"/>
        <v>1614.08</v>
      </c>
      <c r="O15" s="8">
        <f t="shared" si="3"/>
        <v>116480</v>
      </c>
      <c r="P15" s="8">
        <f t="shared" si="4"/>
        <v>139776</v>
      </c>
      <c r="Q15" s="8">
        <f t="shared" si="5"/>
        <v>-23296</v>
      </c>
      <c r="R15" s="8">
        <v>3</v>
      </c>
      <c r="S15" s="7">
        <v>2021</v>
      </c>
      <c r="T15" s="7" t="str">
        <f t="shared" si="6"/>
        <v>Dec</v>
      </c>
      <c r="U15" s="7" t="str">
        <f t="shared" si="7"/>
        <v>Dec-2021</v>
      </c>
    </row>
    <row r="16" spans="1:21">
      <c r="A16" s="7">
        <v>15</v>
      </c>
      <c r="B16" s="7" t="s">
        <v>113</v>
      </c>
      <c r="C16" s="3" t="s">
        <v>114</v>
      </c>
      <c r="D16" s="3" t="s">
        <v>40</v>
      </c>
      <c r="E16" s="7" t="s">
        <v>104</v>
      </c>
      <c r="F16" s="7" t="s">
        <v>115</v>
      </c>
      <c r="G16" s="3" t="s">
        <v>116</v>
      </c>
      <c r="H16" s="7" t="s">
        <v>44</v>
      </c>
      <c r="I16" s="5">
        <v>44201</v>
      </c>
      <c r="J16" s="5">
        <v>44362</v>
      </c>
      <c r="K16" s="7">
        <f t="shared" si="0"/>
        <v>1288</v>
      </c>
      <c r="L16" s="7">
        <f>K16*0.92</f>
        <v>1184.96</v>
      </c>
      <c r="M16" s="7">
        <f t="shared" si="1"/>
        <v>103.03999999999996</v>
      </c>
      <c r="N16" s="8">
        <f t="shared" si="2"/>
        <v>1249.3599999999999</v>
      </c>
      <c r="O16" s="8">
        <f t="shared" si="3"/>
        <v>90160</v>
      </c>
      <c r="P16" s="8">
        <f t="shared" si="4"/>
        <v>82947.199999999997</v>
      </c>
      <c r="Q16" s="8">
        <f t="shared" si="5"/>
        <v>7212.8000000000029</v>
      </c>
      <c r="R16" s="8">
        <v>1</v>
      </c>
      <c r="S16" s="7">
        <v>2021</v>
      </c>
      <c r="T16" s="7" t="str">
        <f t="shared" si="6"/>
        <v>Jun</v>
      </c>
      <c r="U16" s="7" t="str">
        <f t="shared" si="7"/>
        <v>Jun-2021</v>
      </c>
    </row>
    <row r="17" spans="1:21">
      <c r="A17" s="7">
        <v>16</v>
      </c>
      <c r="B17" s="7" t="s">
        <v>117</v>
      </c>
      <c r="C17" s="3" t="s">
        <v>118</v>
      </c>
      <c r="D17" s="3" t="s">
        <v>57</v>
      </c>
      <c r="E17" s="7" t="s">
        <v>65</v>
      </c>
      <c r="F17" s="7" t="s">
        <v>119</v>
      </c>
      <c r="G17" s="3" t="s">
        <v>120</v>
      </c>
      <c r="H17" s="7" t="s">
        <v>44</v>
      </c>
      <c r="I17" s="5">
        <v>44201</v>
      </c>
      <c r="J17" s="5">
        <v>44454</v>
      </c>
      <c r="K17" s="7">
        <f t="shared" si="0"/>
        <v>2024</v>
      </c>
      <c r="L17" s="7">
        <f>K17*1.2</f>
        <v>2428.7999999999997</v>
      </c>
      <c r="M17" s="7">
        <f t="shared" si="1"/>
        <v>-404.79999999999973</v>
      </c>
      <c r="N17" s="8">
        <f t="shared" si="2"/>
        <v>1963.28</v>
      </c>
      <c r="O17" s="8">
        <f t="shared" si="3"/>
        <v>141680</v>
      </c>
      <c r="P17" s="8">
        <f t="shared" si="4"/>
        <v>170015.99999999997</v>
      </c>
      <c r="Q17" s="8">
        <f t="shared" si="5"/>
        <v>-28335.999999999971</v>
      </c>
      <c r="R17" s="8">
        <v>2</v>
      </c>
      <c r="S17" s="7">
        <v>2021</v>
      </c>
      <c r="T17" s="7" t="str">
        <f t="shared" si="6"/>
        <v>Sep</v>
      </c>
      <c r="U17" s="7" t="str">
        <f t="shared" si="7"/>
        <v>Sep-2021</v>
      </c>
    </row>
    <row r="18" spans="1:21">
      <c r="A18" s="7">
        <v>17</v>
      </c>
      <c r="B18" s="7" t="s">
        <v>121</v>
      </c>
      <c r="C18" s="3" t="s">
        <v>122</v>
      </c>
      <c r="D18" s="3" t="s">
        <v>57</v>
      </c>
      <c r="E18" s="7" t="s">
        <v>65</v>
      </c>
      <c r="F18" s="7" t="s">
        <v>123</v>
      </c>
      <c r="G18" s="3" t="s">
        <v>124</v>
      </c>
      <c r="H18" s="7" t="s">
        <v>44</v>
      </c>
      <c r="I18" s="5">
        <v>44201</v>
      </c>
      <c r="J18" s="5">
        <v>44407</v>
      </c>
      <c r="K18" s="7">
        <f t="shared" si="0"/>
        <v>1648</v>
      </c>
      <c r="L18" s="7">
        <f>K18*1.2</f>
        <v>1977.6</v>
      </c>
      <c r="M18" s="7">
        <f t="shared" si="1"/>
        <v>-329.59999999999991</v>
      </c>
      <c r="N18" s="8">
        <f t="shared" si="2"/>
        <v>1598.56</v>
      </c>
      <c r="O18" s="8">
        <f t="shared" si="3"/>
        <v>115360</v>
      </c>
      <c r="P18" s="8">
        <f t="shared" si="4"/>
        <v>138432</v>
      </c>
      <c r="Q18" s="8">
        <f t="shared" si="5"/>
        <v>-23072</v>
      </c>
      <c r="R18" s="8">
        <v>4</v>
      </c>
      <c r="S18" s="7">
        <v>2021</v>
      </c>
      <c r="T18" s="7" t="str">
        <f t="shared" si="6"/>
        <v>Jul</v>
      </c>
      <c r="U18" s="7" t="str">
        <f t="shared" si="7"/>
        <v>Jul-2021</v>
      </c>
    </row>
    <row r="19" spans="1:21">
      <c r="A19" s="7">
        <v>18</v>
      </c>
      <c r="B19" s="7" t="s">
        <v>125</v>
      </c>
      <c r="C19" s="3" t="s">
        <v>126</v>
      </c>
      <c r="D19" s="3" t="s">
        <v>49</v>
      </c>
      <c r="E19" s="7" t="s">
        <v>65</v>
      </c>
      <c r="F19" s="7" t="s">
        <v>127</v>
      </c>
      <c r="G19" s="3" t="s">
        <v>128</v>
      </c>
      <c r="H19" s="7" t="s">
        <v>44</v>
      </c>
      <c r="I19" s="5">
        <v>44201</v>
      </c>
      <c r="J19" s="5">
        <v>44479</v>
      </c>
      <c r="K19" s="7">
        <f t="shared" si="0"/>
        <v>2224</v>
      </c>
      <c r="L19" s="7">
        <f>K19*1.2</f>
        <v>2668.7999999999997</v>
      </c>
      <c r="M19" s="7">
        <f t="shared" si="1"/>
        <v>-444.79999999999973</v>
      </c>
      <c r="N19" s="8">
        <f t="shared" si="2"/>
        <v>2157.2799999999997</v>
      </c>
      <c r="O19" s="8">
        <f t="shared" si="3"/>
        <v>155680</v>
      </c>
      <c r="P19" s="8">
        <f t="shared" si="4"/>
        <v>186815.99999999997</v>
      </c>
      <c r="Q19" s="8">
        <f t="shared" si="5"/>
        <v>-31135.999999999971</v>
      </c>
      <c r="R19" s="8">
        <v>2</v>
      </c>
      <c r="S19" s="7">
        <v>2021</v>
      </c>
      <c r="T19" s="7" t="str">
        <f t="shared" si="6"/>
        <v>Oct</v>
      </c>
      <c r="U19" s="7" t="str">
        <f t="shared" si="7"/>
        <v>Oct-2021</v>
      </c>
    </row>
    <row r="20" spans="1:21">
      <c r="A20" s="7">
        <v>19</v>
      </c>
      <c r="B20" s="7" t="s">
        <v>131</v>
      </c>
      <c r="C20" s="3" t="s">
        <v>132</v>
      </c>
      <c r="D20" s="3" t="s">
        <v>57</v>
      </c>
      <c r="E20" s="7" t="s">
        <v>50</v>
      </c>
      <c r="F20" s="7" t="s">
        <v>133</v>
      </c>
      <c r="G20" s="3" t="s">
        <v>134</v>
      </c>
      <c r="H20" s="7" t="s">
        <v>44</v>
      </c>
      <c r="I20" s="5">
        <v>44326</v>
      </c>
      <c r="J20" s="5">
        <v>44513</v>
      </c>
      <c r="K20" s="7">
        <f t="shared" si="0"/>
        <v>1496</v>
      </c>
      <c r="L20" s="7">
        <f>K20*0.92</f>
        <v>1376.3200000000002</v>
      </c>
      <c r="M20" s="7">
        <f t="shared" si="1"/>
        <v>119.67999999999984</v>
      </c>
      <c r="N20" s="8">
        <f t="shared" si="2"/>
        <v>1451.12</v>
      </c>
      <c r="O20" s="8">
        <f t="shared" si="3"/>
        <v>104720</v>
      </c>
      <c r="P20" s="8">
        <f t="shared" si="4"/>
        <v>96342.400000000009</v>
      </c>
      <c r="Q20" s="8">
        <f t="shared" si="5"/>
        <v>8377.5999999999913</v>
      </c>
      <c r="R20" s="8">
        <v>3</v>
      </c>
      <c r="S20" s="7">
        <v>2021</v>
      </c>
      <c r="T20" s="7" t="str">
        <f t="shared" si="6"/>
        <v>Nov</v>
      </c>
      <c r="U20" s="7" t="str">
        <f t="shared" si="7"/>
        <v>Nov-2021</v>
      </c>
    </row>
    <row r="21" spans="1:21">
      <c r="A21" s="7">
        <v>20</v>
      </c>
      <c r="B21" s="7" t="s">
        <v>137</v>
      </c>
      <c r="C21" s="3" t="s">
        <v>138</v>
      </c>
      <c r="D21" s="3" t="s">
        <v>40</v>
      </c>
      <c r="E21" s="7" t="s">
        <v>41</v>
      </c>
      <c r="F21" s="7" t="s">
        <v>139</v>
      </c>
      <c r="G21" s="3" t="s">
        <v>140</v>
      </c>
      <c r="H21" s="7" t="s">
        <v>44</v>
      </c>
      <c r="I21" s="5">
        <v>44346</v>
      </c>
      <c r="J21" s="5">
        <v>44423</v>
      </c>
      <c r="K21" s="7">
        <f t="shared" si="0"/>
        <v>616</v>
      </c>
      <c r="L21" s="7">
        <f>K21*0.92</f>
        <v>566.72</v>
      </c>
      <c r="M21" s="7">
        <f t="shared" si="1"/>
        <v>49.279999999999973</v>
      </c>
      <c r="N21" s="8">
        <f t="shared" si="2"/>
        <v>597.52</v>
      </c>
      <c r="O21" s="8">
        <f t="shared" si="3"/>
        <v>43120</v>
      </c>
      <c r="P21" s="8">
        <f t="shared" si="4"/>
        <v>39670.400000000001</v>
      </c>
      <c r="Q21" s="8">
        <f t="shared" si="5"/>
        <v>3449.5999999999985</v>
      </c>
      <c r="R21" s="8">
        <v>2</v>
      </c>
      <c r="S21" s="7">
        <v>2021</v>
      </c>
      <c r="T21" s="7" t="str">
        <f t="shared" si="6"/>
        <v>Aug</v>
      </c>
      <c r="U21" s="7" t="str">
        <f t="shared" si="7"/>
        <v>Aug-2021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0E26-7FF2-45AA-AA5F-8947C3A29209}">
  <dimension ref="A1:H21"/>
  <sheetViews>
    <sheetView workbookViewId="0">
      <selection activeCell="F14" sqref="A1:H21"/>
    </sheetView>
  </sheetViews>
  <sheetFormatPr defaultRowHeight="15"/>
  <cols>
    <col min="1" max="1" width="5.85546875" bestFit="1" customWidth="1"/>
    <col min="2" max="2" width="20.85546875" bestFit="1" customWidth="1"/>
    <col min="4" max="4" width="10.5703125" style="11" bestFit="1" customWidth="1"/>
    <col min="6" max="6" width="12.140625" bestFit="1" customWidth="1"/>
    <col min="7" max="7" width="19" bestFit="1" customWidth="1"/>
    <col min="8" max="8" width="38.85546875" bestFit="1" customWidth="1"/>
  </cols>
  <sheetData>
    <row r="1" spans="1:8">
      <c r="A1" t="s">
        <v>17</v>
      </c>
      <c r="B1" t="s">
        <v>141</v>
      </c>
      <c r="C1" t="s">
        <v>142</v>
      </c>
      <c r="D1" s="11" t="s">
        <v>143</v>
      </c>
      <c r="E1" t="s">
        <v>144</v>
      </c>
      <c r="F1" t="s">
        <v>34</v>
      </c>
      <c r="G1" t="s">
        <v>18</v>
      </c>
      <c r="H1" t="s">
        <v>19</v>
      </c>
    </row>
    <row r="2" spans="1:8">
      <c r="A2">
        <v>1</v>
      </c>
      <c r="B2" t="s">
        <v>145</v>
      </c>
      <c r="C2" t="str">
        <f>VLOOKUP(B2,'Data Defination'!T:U,2,0)</f>
        <v>Mark</v>
      </c>
      <c r="D2" s="11">
        <f>VLOOKUP(H2,Sheet2!C:J,8,0)-7</f>
        <v>44446</v>
      </c>
      <c r="E2" t="str">
        <f>VLOOKUP(B2,'Data Defination'!T:V,3,0)</f>
        <v>P3</v>
      </c>
      <c r="F2">
        <f>VLOOKUP(H2,Data!C:R,16,0)</f>
        <v>4</v>
      </c>
      <c r="G2" t="str">
        <f>Data!B2</f>
        <v>Stephen Langdon</v>
      </c>
      <c r="H2" t="str">
        <f>VLOOKUP(G2,Data!B:C,2,0)</f>
        <v>Object-Based Holistic Product</v>
      </c>
    </row>
    <row r="3" spans="1:8">
      <c r="A3">
        <v>2</v>
      </c>
      <c r="B3" t="s">
        <v>148</v>
      </c>
      <c r="C3" t="str">
        <f>VLOOKUP(B3,'Data Defination'!T:U,2,0)</f>
        <v>Bunny</v>
      </c>
      <c r="D3" s="11">
        <f>VLOOKUP(H3,Sheet2!C:J,8,0)-7</f>
        <v>44424</v>
      </c>
      <c r="E3" t="str">
        <f>VLOOKUP(B3,'Data Defination'!T:V,3,0)</f>
        <v>P1</v>
      </c>
      <c r="F3">
        <f>VLOOKUP(H3,Data!C:R,16,0)</f>
        <v>1</v>
      </c>
      <c r="G3" t="str">
        <f>Data!B3</f>
        <v>Joshua Bell</v>
      </c>
      <c r="H3" t="str">
        <f>VLOOKUP(G3,Data!B:C,2,0)</f>
        <v>Synchronised Incremental Info-Mediaries</v>
      </c>
    </row>
    <row r="4" spans="1:8">
      <c r="A4">
        <v>3</v>
      </c>
      <c r="B4" t="s">
        <v>151</v>
      </c>
      <c r="C4" t="str">
        <f>VLOOKUP(B4,'Data Defination'!T:U,2,0)</f>
        <v>Jhon</v>
      </c>
      <c r="D4" s="11">
        <f>VLOOKUP(H4,Sheet2!C:J,8,0)-7</f>
        <v>44365</v>
      </c>
      <c r="E4" t="str">
        <f>VLOOKUP(B4,'Data Defination'!T:V,3,0)</f>
        <v>P2</v>
      </c>
      <c r="F4">
        <f>VLOOKUP(H4,Data!C:R,16,0)</f>
        <v>4</v>
      </c>
      <c r="G4" t="str">
        <f>Data!B4</f>
        <v>Kylie Jones</v>
      </c>
      <c r="H4" t="str">
        <f>VLOOKUP(G4,Data!B:C,2,0)</f>
        <v>Visionary Static Capability</v>
      </c>
    </row>
    <row r="5" spans="1:8">
      <c r="A5">
        <v>4</v>
      </c>
      <c r="B5" t="s">
        <v>154</v>
      </c>
      <c r="C5" t="str">
        <f>VLOOKUP(B5,'Data Defination'!T:U,2,0)</f>
        <v>Jack</v>
      </c>
      <c r="D5" s="11">
        <f>VLOOKUP(H5,Sheet2!C:J,8,0)-7</f>
        <v>44422</v>
      </c>
      <c r="E5" t="str">
        <f>VLOOKUP(B5,'Data Defination'!T:V,3,0)</f>
        <v>P4</v>
      </c>
      <c r="F5">
        <f>VLOOKUP(H5,Data!C:R,16,0)</f>
        <v>3</v>
      </c>
      <c r="G5" t="str">
        <f>Data!B5</f>
        <v>Victor Underwood</v>
      </c>
      <c r="H5" t="str">
        <f>VLOOKUP(G5,Data!B:C,2,0)</f>
        <v>Synchronised System-Worthy Interface</v>
      </c>
    </row>
    <row r="6" spans="1:8">
      <c r="A6">
        <v>5</v>
      </c>
      <c r="B6" t="s">
        <v>145</v>
      </c>
      <c r="C6" t="str">
        <f>VLOOKUP(B6,'Data Defination'!T:U,2,0)</f>
        <v>Mark</v>
      </c>
      <c r="D6" s="11">
        <f>VLOOKUP(H6,Sheet2!C:J,8,0)-7</f>
        <v>44369</v>
      </c>
      <c r="E6" t="str">
        <f>VLOOKUP(B6,'Data Defination'!T:V,3,0)</f>
        <v>P3</v>
      </c>
      <c r="F6">
        <f>VLOOKUP(H6,Data!C:R,16,0)</f>
        <v>1</v>
      </c>
      <c r="G6" t="str">
        <f>Data!B6</f>
        <v>Joan Sutherland</v>
      </c>
      <c r="H6" t="str">
        <f>VLOOKUP(G6,Data!B:C,2,0)</f>
        <v>Synergized Heuristic Systemengine</v>
      </c>
    </row>
    <row r="7" spans="1:8">
      <c r="A7">
        <v>6</v>
      </c>
      <c r="B7" t="s">
        <v>148</v>
      </c>
      <c r="C7" t="str">
        <f>VLOOKUP(B7,'Data Defination'!T:U,2,0)</f>
        <v>Bunny</v>
      </c>
      <c r="D7" s="11">
        <f>VLOOKUP(H7,Sheet2!C:J,8,0)-7</f>
        <v>44397</v>
      </c>
      <c r="E7" t="str">
        <f>VLOOKUP(B7,'Data Defination'!T:V,3,0)</f>
        <v>P1</v>
      </c>
      <c r="F7">
        <f>VLOOKUP(H7,Data!C:R,16,0)</f>
        <v>4</v>
      </c>
      <c r="G7" t="str">
        <f>Data!B7</f>
        <v>Alexandra Hamilton</v>
      </c>
      <c r="H7" t="str">
        <f>VLOOKUP(G7,Data!B:C,2,0)</f>
        <v>Implemented National Encoding</v>
      </c>
    </row>
    <row r="8" spans="1:8">
      <c r="A8">
        <v>7</v>
      </c>
      <c r="B8" t="s">
        <v>151</v>
      </c>
      <c r="C8" t="str">
        <f>VLOOKUP(B8,'Data Defination'!T:U,2,0)</f>
        <v>Jhon</v>
      </c>
      <c r="D8" s="11">
        <f>VLOOKUP(H8,Sheet2!C:J,8,0)-7</f>
        <v>44383</v>
      </c>
      <c r="E8" t="str">
        <f>VLOOKUP(B8,'Data Defination'!T:V,3,0)</f>
        <v>P2</v>
      </c>
      <c r="F8">
        <f>VLOOKUP(H8,Data!C:R,16,0)</f>
        <v>2</v>
      </c>
      <c r="G8" t="str">
        <f>Data!B8</f>
        <v>Keith Hart</v>
      </c>
      <c r="H8" t="str">
        <f>VLOOKUP(G8,Data!B:C,2,0)</f>
        <v>Synergistic Systematic Solution</v>
      </c>
    </row>
    <row r="9" spans="1:8">
      <c r="A9">
        <v>8</v>
      </c>
      <c r="B9" t="s">
        <v>154</v>
      </c>
      <c r="C9" t="str">
        <f>VLOOKUP(B9,'Data Defination'!T:U,2,0)</f>
        <v>Jack</v>
      </c>
      <c r="D9" s="11">
        <f>VLOOKUP(H9,Sheet2!C:J,8,0)-7</f>
        <v>44377</v>
      </c>
      <c r="E9" t="str">
        <f>VLOOKUP(B9,'Data Defination'!T:V,3,0)</f>
        <v>P4</v>
      </c>
      <c r="F9">
        <f>VLOOKUP(H9,Data!C:R,16,0)</f>
        <v>1</v>
      </c>
      <c r="G9" t="str">
        <f>Data!B9</f>
        <v>Joan Edmunds</v>
      </c>
      <c r="H9" t="str">
        <f>VLOOKUP(G9,Data!B:C,2,0)</f>
        <v>Secured Incremental Moderator</v>
      </c>
    </row>
    <row r="10" spans="1:8">
      <c r="A10">
        <v>9</v>
      </c>
      <c r="B10" t="s">
        <v>145</v>
      </c>
      <c r="C10" t="str">
        <f>VLOOKUP(B10,'Data Defination'!T:U,2,0)</f>
        <v>Mark</v>
      </c>
      <c r="D10" s="11">
        <f>VLOOKUP(H10,Sheet2!C:J,8,0)-7</f>
        <v>44453</v>
      </c>
      <c r="E10" t="str">
        <f>VLOOKUP(B10,'Data Defination'!T:V,3,0)</f>
        <v>P3</v>
      </c>
      <c r="F10">
        <f>VLOOKUP(H10,Data!C:R,16,0)</f>
        <v>4</v>
      </c>
      <c r="G10" t="str">
        <f>Data!B10</f>
        <v>Julia Stewart</v>
      </c>
      <c r="H10" t="str">
        <f>VLOOKUP(G10,Data!B:C,2,0)</f>
        <v>Progressive Zerodefect Utilisation</v>
      </c>
    </row>
    <row r="11" spans="1:8">
      <c r="A11">
        <v>10</v>
      </c>
      <c r="B11" t="s">
        <v>148</v>
      </c>
      <c r="C11" t="str">
        <f>VLOOKUP(B11,'Data Defination'!T:U,2,0)</f>
        <v>Bunny</v>
      </c>
      <c r="D11" s="11">
        <f>VLOOKUP(H11,Sheet2!C:J,8,0)-7</f>
        <v>44457</v>
      </c>
      <c r="E11" t="str">
        <f>VLOOKUP(B11,'Data Defination'!T:V,3,0)</f>
        <v>P1</v>
      </c>
      <c r="F11">
        <f>VLOOKUP(H11,Data!C:R,16,0)</f>
        <v>2</v>
      </c>
      <c r="G11" t="str">
        <f>Data!B11</f>
        <v>Victor Duncan</v>
      </c>
      <c r="H11" t="str">
        <f>VLOOKUP(G11,Data!B:C,2,0)</f>
        <v>Compatible Cohesive Functionalities</v>
      </c>
    </row>
    <row r="12" spans="1:8">
      <c r="A12">
        <v>11</v>
      </c>
      <c r="B12" t="s">
        <v>151</v>
      </c>
      <c r="C12" t="str">
        <f>VLOOKUP(B12,'Data Defination'!T:U,2,0)</f>
        <v>Jhon</v>
      </c>
      <c r="D12" s="11">
        <f>VLOOKUP(H12,Sheet2!C:J,8,0)-7</f>
        <v>44418</v>
      </c>
      <c r="E12" t="str">
        <f>VLOOKUP(B12,'Data Defination'!T:V,3,0)</f>
        <v>P2</v>
      </c>
      <c r="F12">
        <f>VLOOKUP(H12,Data!C:R,16,0)</f>
        <v>3</v>
      </c>
      <c r="G12" t="str">
        <f>Data!B12</f>
        <v>Nicholas Springer</v>
      </c>
      <c r="H12" t="str">
        <f>VLOOKUP(G12,Data!B:C,2,0)</f>
        <v>Quality-Focused Context-Sensitive Frame</v>
      </c>
    </row>
    <row r="13" spans="1:8">
      <c r="A13">
        <v>12</v>
      </c>
      <c r="B13" t="s">
        <v>154</v>
      </c>
      <c r="C13" t="str">
        <f>VLOOKUP(B13,'Data Defination'!T:U,2,0)</f>
        <v>Jack</v>
      </c>
      <c r="D13" s="11">
        <f>VLOOKUP(H13,Sheet2!C:J,8,0)-7</f>
        <v>44371</v>
      </c>
      <c r="E13" t="str">
        <f>VLOOKUP(B13,'Data Defination'!T:V,3,0)</f>
        <v>P4</v>
      </c>
      <c r="F13">
        <f>VLOOKUP(H13,Data!C:R,16,0)</f>
        <v>1</v>
      </c>
      <c r="G13" t="str">
        <f>Data!B13</f>
        <v>Sue Fisher</v>
      </c>
      <c r="H13" t="str">
        <f>VLOOKUP(G13,Data!B:C,2,0)</f>
        <v>Digitized Multi-State Portal</v>
      </c>
    </row>
    <row r="14" spans="1:8">
      <c r="A14">
        <v>13</v>
      </c>
      <c r="B14" t="s">
        <v>145</v>
      </c>
      <c r="C14" t="str">
        <f>VLOOKUP(B14,'Data Defination'!T:U,2,0)</f>
        <v>Mark</v>
      </c>
      <c r="D14" s="11">
        <f>VLOOKUP(H14,Sheet2!C:J,8,0)-7</f>
        <v>44352</v>
      </c>
      <c r="E14" t="str">
        <f>VLOOKUP(B14,'Data Defination'!T:V,3,0)</f>
        <v>P3</v>
      </c>
      <c r="F14">
        <f>VLOOKUP(H14,Data!C:R,16,0)</f>
        <v>1</v>
      </c>
      <c r="G14" t="str">
        <f>Data!B14</f>
        <v>Chloe Walsh</v>
      </c>
      <c r="H14" t="str">
        <f>VLOOKUP(G14,Data!B:C,2,0)</f>
        <v>Public-Key Demand-Driven Frame</v>
      </c>
    </row>
    <row r="15" spans="1:8">
      <c r="A15">
        <v>14</v>
      </c>
      <c r="B15" t="s">
        <v>148</v>
      </c>
      <c r="C15" t="str">
        <f>VLOOKUP(B15,'Data Defination'!T:U,2,0)</f>
        <v>Bunny</v>
      </c>
      <c r="D15" s="11">
        <f>VLOOKUP(H15,Sheet2!C:J,8,0)-7</f>
        <v>44554</v>
      </c>
      <c r="E15" t="str">
        <f>VLOOKUP(B15,'Data Defination'!T:V,3,0)</f>
        <v>P1</v>
      </c>
      <c r="F15">
        <f>VLOOKUP(H15,Data!C:R,16,0)</f>
        <v>3</v>
      </c>
      <c r="G15" t="str">
        <f>Data!B15</f>
        <v>Jonathan Dickens</v>
      </c>
      <c r="H15" t="str">
        <f>VLOOKUP(G15,Data!B:C,2,0)</f>
        <v>Switchable Dynamic Knowledgebase</v>
      </c>
    </row>
    <row r="16" spans="1:8">
      <c r="A16">
        <v>15</v>
      </c>
      <c r="B16" t="s">
        <v>151</v>
      </c>
      <c r="C16" t="str">
        <f>VLOOKUP(B16,'Data Defination'!T:U,2,0)</f>
        <v>Jhon</v>
      </c>
      <c r="D16" s="11">
        <f>VLOOKUP(H16,Sheet2!C:J,8,0)-7</f>
        <v>44355</v>
      </c>
      <c r="E16" t="str">
        <f>VLOOKUP(B16,'Data Defination'!T:V,3,0)</f>
        <v>P2</v>
      </c>
      <c r="F16">
        <f>VLOOKUP(H16,Data!C:R,16,0)</f>
        <v>1</v>
      </c>
      <c r="G16" t="str">
        <f>Data!B16</f>
        <v>Felicity Vance</v>
      </c>
      <c r="H16" t="str">
        <f>VLOOKUP(G16,Data!B:C,2,0)</f>
        <v>Cross-Platform Stable Archive</v>
      </c>
    </row>
    <row r="17" spans="1:8">
      <c r="A17">
        <v>16</v>
      </c>
      <c r="B17" t="s">
        <v>154</v>
      </c>
      <c r="C17" t="str">
        <f>VLOOKUP(B17,'Data Defination'!T:U,2,0)</f>
        <v>Jack</v>
      </c>
      <c r="D17" s="11">
        <f>VLOOKUP(H17,Sheet2!C:J,8,0)-7</f>
        <v>44447</v>
      </c>
      <c r="E17" t="str">
        <f>VLOOKUP(B17,'Data Defination'!T:V,3,0)</f>
        <v>P4</v>
      </c>
      <c r="F17">
        <f>VLOOKUP(H17,Data!C:R,16,0)</f>
        <v>2</v>
      </c>
      <c r="G17" t="str">
        <f>Data!B17</f>
        <v>Nicholas Roberts</v>
      </c>
      <c r="H17" t="str">
        <f>VLOOKUP(G17,Data!B:C,2,0)</f>
        <v>Up-Sized Interactive Extranet</v>
      </c>
    </row>
    <row r="18" spans="1:8">
      <c r="A18">
        <v>17</v>
      </c>
      <c r="B18" t="s">
        <v>145</v>
      </c>
      <c r="C18" t="str">
        <f>VLOOKUP(B18,'Data Defination'!T:U,2,0)</f>
        <v>Mark</v>
      </c>
      <c r="D18" s="11">
        <f>VLOOKUP(H18,Sheet2!C:J,8,0)-7</f>
        <v>44400</v>
      </c>
      <c r="E18" t="str">
        <f>VLOOKUP(B18,'Data Defination'!T:V,3,0)</f>
        <v>P3</v>
      </c>
      <c r="F18">
        <f>VLOOKUP(H18,Data!C:R,16,0)</f>
        <v>4</v>
      </c>
      <c r="G18" t="str">
        <f>Data!B18</f>
        <v>Victoria Stewart</v>
      </c>
      <c r="H18" t="str">
        <f>VLOOKUP(G18,Data!B:C,2,0)</f>
        <v>Cross-Platform Multimedia Software</v>
      </c>
    </row>
    <row r="19" spans="1:8">
      <c r="A19">
        <v>18</v>
      </c>
      <c r="B19" t="s">
        <v>148</v>
      </c>
      <c r="C19" t="str">
        <f>VLOOKUP(B19,'Data Defination'!T:U,2,0)</f>
        <v>Bunny</v>
      </c>
      <c r="D19" s="11">
        <f>VLOOKUP(H19,Sheet2!C:J,8,0)-7</f>
        <v>44472</v>
      </c>
      <c r="E19" t="str">
        <f>VLOOKUP(B19,'Data Defination'!T:V,3,0)</f>
        <v>P1</v>
      </c>
      <c r="F19">
        <f>VLOOKUP(H19,Data!C:R,16,0)</f>
        <v>2</v>
      </c>
      <c r="G19" t="str">
        <f>Data!B19</f>
        <v>Thomas Wright</v>
      </c>
      <c r="H19" t="str">
        <f>VLOOKUP(G19,Data!B:C,2,0)</f>
        <v>Innovative Full-Range Flexibility</v>
      </c>
    </row>
    <row r="20" spans="1:8">
      <c r="A20">
        <v>19</v>
      </c>
      <c r="B20" t="s">
        <v>151</v>
      </c>
      <c r="C20" t="str">
        <f>VLOOKUP(B20,'Data Defination'!T:U,2,0)</f>
        <v>Jhon</v>
      </c>
      <c r="D20" s="11">
        <f>VLOOKUP(H20,Sheet2!C:J,8,0)-7</f>
        <v>44506</v>
      </c>
      <c r="E20" t="str">
        <f>VLOOKUP(B20,'Data Defination'!T:V,3,0)</f>
        <v>P2</v>
      </c>
      <c r="F20">
        <f>VLOOKUP(H20,Data!C:R,16,0)</f>
        <v>3</v>
      </c>
      <c r="G20" t="str">
        <f>Data!B20</f>
        <v>Angela Bailey</v>
      </c>
      <c r="H20" t="str">
        <f>VLOOKUP(G20,Data!B:C,2,0)</f>
        <v>Horizontal Motivating Framework</v>
      </c>
    </row>
    <row r="21" spans="1:8">
      <c r="A21">
        <v>20</v>
      </c>
      <c r="B21" t="s">
        <v>154</v>
      </c>
      <c r="C21" t="str">
        <f>VLOOKUP(B21,'Data Defination'!T:U,2,0)</f>
        <v>Jack</v>
      </c>
      <c r="D21" s="11">
        <f>VLOOKUP(H21,Sheet2!C:J,8,0)-7</f>
        <v>44416</v>
      </c>
      <c r="E21" t="str">
        <f>VLOOKUP(B21,'Data Defination'!T:V,3,0)</f>
        <v>P4</v>
      </c>
      <c r="F21">
        <f>VLOOKUP(H21,Data!C:R,16,0)</f>
        <v>2</v>
      </c>
      <c r="G21" t="str">
        <f>Data!B21</f>
        <v>Grace Nolan</v>
      </c>
      <c r="H21" t="str">
        <f>VLOOKUP(G21,Data!B:C,2,0)</f>
        <v>De-Engineered Empowering Interface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92DE-C0A2-4731-8426-A356F0A4909B}">
  <dimension ref="A1:V7"/>
  <sheetViews>
    <sheetView topLeftCell="H1" workbookViewId="0">
      <selection activeCell="U4" sqref="U4"/>
    </sheetView>
  </sheetViews>
  <sheetFormatPr defaultRowHeight="15"/>
  <cols>
    <col min="4" max="4" width="22.42578125" bestFit="1" customWidth="1"/>
    <col min="19" max="19" width="10.140625" bestFit="1" customWidth="1"/>
    <col min="20" max="20" width="20.85546875" bestFit="1" customWidth="1"/>
  </cols>
  <sheetData>
    <row r="1" spans="1:22" ht="30">
      <c r="A1" t="s">
        <v>17</v>
      </c>
      <c r="B1" t="s">
        <v>18</v>
      </c>
      <c r="C1" t="s">
        <v>19</v>
      </c>
      <c r="D1" t="s">
        <v>21</v>
      </c>
      <c r="E1" t="s">
        <v>23</v>
      </c>
      <c r="F1" t="s">
        <v>24</v>
      </c>
      <c r="G1" t="s">
        <v>25</v>
      </c>
      <c r="H1" t="s">
        <v>26</v>
      </c>
      <c r="I1" t="s">
        <v>157</v>
      </c>
      <c r="J1" s="2" t="s">
        <v>50</v>
      </c>
      <c r="K1" t="s">
        <v>58</v>
      </c>
      <c r="L1" t="s">
        <v>65</v>
      </c>
      <c r="M1" t="s">
        <v>104</v>
      </c>
      <c r="N1" t="s">
        <v>27</v>
      </c>
      <c r="O1" t="s">
        <v>30</v>
      </c>
      <c r="P1" t="s">
        <v>35</v>
      </c>
      <c r="Q1" t="s">
        <v>36</v>
      </c>
      <c r="R1" t="s">
        <v>37</v>
      </c>
      <c r="S1" t="s">
        <v>22</v>
      </c>
      <c r="T1" t="s">
        <v>141</v>
      </c>
      <c r="U1" t="s">
        <v>142</v>
      </c>
      <c r="V1" t="s">
        <v>144</v>
      </c>
    </row>
    <row r="2" spans="1:22">
      <c r="D2" t="s">
        <v>41</v>
      </c>
      <c r="F2" t="s">
        <v>44</v>
      </c>
      <c r="G2" t="s">
        <v>158</v>
      </c>
      <c r="H2" t="s">
        <v>158</v>
      </c>
      <c r="I2" t="s">
        <v>158</v>
      </c>
      <c r="J2" t="s">
        <v>158</v>
      </c>
      <c r="K2" t="s">
        <v>158</v>
      </c>
      <c r="L2" t="s">
        <v>158</v>
      </c>
      <c r="M2" t="s">
        <v>158</v>
      </c>
      <c r="T2" t="s">
        <v>145</v>
      </c>
      <c r="U2" t="s">
        <v>146</v>
      </c>
      <c r="V2" t="s">
        <v>147</v>
      </c>
    </row>
    <row r="3" spans="1:22">
      <c r="D3" t="s">
        <v>50</v>
      </c>
      <c r="T3" t="s">
        <v>148</v>
      </c>
      <c r="U3" t="s">
        <v>149</v>
      </c>
      <c r="V3" t="s">
        <v>150</v>
      </c>
    </row>
    <row r="4" spans="1:22">
      <c r="D4" t="s">
        <v>58</v>
      </c>
      <c r="F4" t="s">
        <v>159</v>
      </c>
      <c r="T4" t="s">
        <v>151</v>
      </c>
      <c r="U4" t="s">
        <v>152</v>
      </c>
      <c r="V4" t="s">
        <v>153</v>
      </c>
    </row>
    <row r="5" spans="1:22">
      <c r="D5" t="s">
        <v>160</v>
      </c>
      <c r="T5" t="s">
        <v>154</v>
      </c>
      <c r="U5" t="s">
        <v>155</v>
      </c>
      <c r="V5" t="s">
        <v>156</v>
      </c>
    </row>
    <row r="6" spans="1:22">
      <c r="D6" t="s">
        <v>161</v>
      </c>
    </row>
    <row r="7" spans="1:22">
      <c r="D7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Bhaumik Patel</cp:lastModifiedBy>
  <cp:revision/>
  <dcterms:created xsi:type="dcterms:W3CDTF">2021-06-11T05:38:01Z</dcterms:created>
  <dcterms:modified xsi:type="dcterms:W3CDTF">2021-06-14T06:34:17Z</dcterms:modified>
  <cp:category/>
  <cp:contentStatus/>
</cp:coreProperties>
</file>