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<sst xmlns="http://schemas.openxmlformats.org/spreadsheetml/2006/main" count="73" uniqueCount="69">
  <si>
    <t>original_title</t>
  </si>
  <si>
    <t>Prison Population</t>
  </si>
  <si>
    <t>original_indicator_code</t>
  </si>
  <si>
    <t>title_German</t>
  </si>
  <si>
    <t>Gefängnisinsassen</t>
  </si>
  <si>
    <t>sdg</t>
  </si>
  <si>
    <t>short_indicator_description</t>
  </si>
  <si>
    <t>short_indicator_description$de</t>
  </si>
  <si>
    <t>Gefängnisinsassen pro 100.000 Einwohner</t>
  </si>
  <si>
    <t>short_indicator_description$en</t>
  </si>
  <si>
    <t>Prison population per 100,000 inhabitants</t>
  </si>
  <si>
    <t>long_indicator_description</t>
  </si>
  <si>
    <t>long_indicator_description$en$text</t>
  </si>
  <si>
    <t>The proportion of the population that is imprisoned (per 100,000) is an indicator for the crime and the justice system of a country.  The indicator was proposed by the Sustainable Development Solutions Network and is a component of the Humen Development Index. Generally, a low prison population rate points to a low crime rate. Nevertheless, it is also possible that a the prison population is interlinked with the prison capacity or the detention policies of a country. Furthermore, prison population numbers do not yield any information about the conditions in prisons. For instance, Bosnia and Herzegovina has a comparatively low prison population rate, but the Council of Europe reported abuse of prisoners and understaffing in some prisons.</t>
  </si>
  <si>
    <t>long_indicator_description$en$baseunit</t>
  </si>
  <si>
    <t>per 100,000 inhabitants</t>
  </si>
  <si>
    <t>long_indicator_description$de$text</t>
  </si>
  <si>
    <t xml:space="preserve">Die Gefangenenrate ist ein Indikator für die Kriminalität und das Rechtssystem eines Landes. Sie gibt an, welcher Anteil der Beölkerung (pro 100.000) in Haft ist, sowohl Verurteilte, als auch die, die auf ihr Gerichtsverfahren warten. Der Indikator wurde vom Sustainable Development Solutions Network vorgeschlagen und ist auch Bestandteil des Human Development Index. Generell weist eine geringe Gefangenenrate auf wenig Kriminalität hin. Dies kann aber auch irreführend sein, da die Gefängnisrate auch ein Zeichen für die Gefängniskapazität oder die 'Einsperrpolitik' eines Landes sein kann. Zusätzlich sagt die Insassenquote nichts über den Zustand der Gefängnisse aus. Zum Beispiel hat Bosnien und Herzegovina eine vergleichsweise geringe Quote, dafür  berichtet der Europarat aber von Misshandlungen von Gefangenen und Unterbesetzung in einigen Gefängnissen. </t>
  </si>
  <si>
    <t>long_indicator_description$de$baseunit</t>
  </si>
  <si>
    <t>pro 100.000 Einwohner</t>
  </si>
  <si>
    <t>target</t>
  </si>
  <si>
    <t>target$type</t>
  </si>
  <si>
    <t>less</t>
  </si>
  <si>
    <t>target$value</t>
  </si>
  <si>
    <t>target$rating</t>
  </si>
  <si>
    <t>target$explanation$de</t>
  </si>
  <si>
    <t>Das Sustainable Development Solutions Network stuft eine Gefangenenrate unter 100 als nachhaltig und über 200 als nicht nachhaltig ein. Daraus erarbeiten wir einen Zielwert (sehr nachhaltig) von 50.</t>
  </si>
  <si>
    <t>target$explanation$en</t>
  </si>
  <si>
    <t>The Sustainable Development Solution Network proposes 100 as sustainable and 200 as not sustainable. Based on this the OKF proposes 50 as very sustainable</t>
  </si>
  <si>
    <t>target$target_reference</t>
  </si>
  <si>
    <t>http://unsdsn.org/wp-content/uploads/2016/02/160215-Preliminary-SDG-Index-and-SDG-Dashboard-working-paper-for-consultation.pdf</t>
  </si>
  <si>
    <t>target$tags</t>
  </si>
  <si>
    <t>social</t>
  </si>
  <si>
    <t>target$target</t>
  </si>
  <si>
    <t>target$ministerial_responsibility</t>
  </si>
  <si>
    <t>BMJ</t>
  </si>
  <si>
    <t>target$other_relevant_SDGs</t>
  </si>
  <si>
    <t>scoring</t>
  </si>
  <si>
    <t>scoring$timestamp</t>
  </si>
  <si>
    <t>scoring$type</t>
  </si>
  <si>
    <t>national</t>
  </si>
  <si>
    <t>scoring$timestamp_data_host</t>
  </si>
  <si>
    <t>source</t>
  </si>
  <si>
    <t>source$type</t>
  </si>
  <si>
    <t>inofficial</t>
  </si>
  <si>
    <t>source$note</t>
  </si>
  <si>
    <t>source$publisher</t>
  </si>
  <si>
    <t>World Prison Brief</t>
  </si>
  <si>
    <t>source$link</t>
  </si>
  <si>
    <t>http://www.prisonstudies.org/highest-to-lowest/prison_population_rate?field_region_taxonomy_tid=14</t>
  </si>
  <si>
    <t>source$value</t>
  </si>
  <si>
    <t>Sustainable Development Solutions Network</t>
  </si>
  <si>
    <t>source$maintainer</t>
  </si>
  <si>
    <t>OKF</t>
  </si>
  <si>
    <t>source$license</t>
  </si>
  <si>
    <t>Free access</t>
  </si>
  <si>
    <t>countries</t>
  </si>
  <si>
    <t>USA</t>
  </si>
  <si>
    <t>UK</t>
  </si>
  <si>
    <t>South Korea</t>
  </si>
  <si>
    <t>Hong Kong</t>
  </si>
  <si>
    <t>Russia</t>
  </si>
  <si>
    <t>Venezuela</t>
  </si>
  <si>
    <t>Iran</t>
  </si>
  <si>
    <t>Macedonia</t>
  </si>
  <si>
    <t>..</t>
  </si>
  <si>
    <t>Boliva</t>
  </si>
  <si>
    <t>Moldova</t>
  </si>
  <si>
    <t>Vietnam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</si>
</sst>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2.0"/>
      <color rgb="FF000000"/>
      <name val="Calibri"/>
    </font>
    <font>
      <b/>
      <sz val="11.0"/>
      <color rgb="FF000000"/>
      <name val="Calibri"/>
    </font>
    <font>
      <sz val="11.0"/>
      <color rgb="FF000000"/>
      <name val="Calibri"/>
    </font>
    <font>
      <b/>
      <sz val="12.0"/>
      <color rgb="FF000000"/>
      <name val="Calibri"/>
    </font>
    <font/>
    <font>
      <sz val="10.0"/>
      <color rgb="FF000000"/>
      <name val="Calibri"/>
    </font>
    <font>
      <sz val="12.0"/>
      <color rgb="FF0563C1"/>
      <name val="Calibri"/>
    </font>
    <font>
      <u/>
      <sz val="12.0"/>
      <color rgb="FF0563C1"/>
      <name val="Calibri"/>
    </font>
    <font>
      <sz val="11.0"/>
      <color rgb="FFFF0000"/>
      <name val="Calibri"/>
    </font>
    <font>
      <b/>
      <sz val="10.0"/>
      <color rgb="FF000000"/>
      <name val="Calibri"/>
    </font>
    <font>
      <u/>
      <color rgb="FF222222"/>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3">
    <border>
      <left/>
      <right/>
      <top/>
      <bottom/>
    </border>
    <border>
      <left/>
      <right/>
      <top/>
      <bottom style="thin">
        <color rgb="FF000000"/>
      </bottom>
    </border>
    <border>
      <left/>
      <right/>
      <top/>
      <bottom style="thin">
        <color rgb="FFEEEEEE"/>
      </bottom>
    </border>
  </borders>
  <cellStyleXfs count="1">
    <xf borderId="0" fillId="0" fontId="0" numFmtId="0" applyAlignment="1" applyFont="1"/>
  </cellStyleXfs>
  <cellXfs count="39">
    <xf borderId="0" fillId="0" fontId="0" numFmtId="0" xfId="0" applyAlignment="1" applyFont="1">
      <alignment/>
    </xf>
    <xf borderId="0" fillId="2" fontId="0" numFmtId="0" xfId="0" applyAlignment="1" applyFill="1" applyFont="1">
      <alignment vertical="top"/>
    </xf>
    <xf borderId="0" fillId="0" fontId="0" numFmtId="0" xfId="0" applyAlignment="1" applyFont="1">
      <alignment/>
    </xf>
    <xf borderId="0" fillId="0" fontId="0" numFmtId="0" xfId="0" applyFont="1"/>
    <xf borderId="1" fillId="0" fontId="1" numFmtId="0" xfId="0" applyAlignment="1" applyBorder="1" applyFont="1">
      <alignment/>
    </xf>
    <xf borderId="0" fillId="2" fontId="0" numFmtId="0" xfId="0" applyAlignment="1" applyFont="1">
      <alignment horizontal="left" vertical="top"/>
    </xf>
    <xf borderId="0" fillId="2" fontId="2" numFmtId="0" xfId="0" applyAlignment="1" applyFont="1">
      <alignment vertical="top"/>
    </xf>
    <xf borderId="0" fillId="2" fontId="2" numFmtId="0" xfId="0" applyAlignment="1" applyFont="1">
      <alignment horizontal="left" vertical="top"/>
    </xf>
    <xf borderId="0" fillId="2" fontId="0" numFmtId="0" xfId="0" applyAlignment="1" applyFont="1">
      <alignment horizontal="left" vertical="top"/>
    </xf>
    <xf borderId="0" fillId="3" fontId="3" numFmtId="0" xfId="0" applyAlignment="1" applyFill="1" applyFont="1">
      <alignment horizontal="left" vertical="top"/>
    </xf>
    <xf borderId="0" fillId="0" fontId="2" numFmtId="0" xfId="0" applyAlignment="1" applyFont="1">
      <alignment horizontal="left" vertical="top"/>
    </xf>
    <xf borderId="0" fillId="0" fontId="1" numFmtId="0" xfId="0" applyAlignment="1" applyFont="1">
      <alignment horizontal="left" vertical="top"/>
    </xf>
    <xf borderId="0" fillId="3" fontId="3" numFmtId="0" xfId="0" applyAlignment="1" applyFont="1">
      <alignment vertical="top"/>
    </xf>
    <xf borderId="0" fillId="0" fontId="0" numFmtId="0" xfId="0" applyAlignment="1" applyFont="1">
      <alignment vertical="top"/>
    </xf>
    <xf borderId="0" fillId="2" fontId="0" numFmtId="0" xfId="0" applyAlignment="1" applyFont="1">
      <alignment wrapText="1"/>
    </xf>
    <xf borderId="0" fillId="0" fontId="4" numFmtId="0" xfId="0" applyAlignment="1" applyFont="1">
      <alignment/>
    </xf>
    <xf borderId="0" fillId="0" fontId="1" numFmtId="0" xfId="0" applyAlignment="1" applyFont="1">
      <alignment vertical="top"/>
    </xf>
    <xf borderId="0" fillId="0" fontId="0" numFmtId="0" xfId="0" applyAlignment="1" applyFont="1">
      <alignment vertical="top"/>
    </xf>
    <xf borderId="0" fillId="0" fontId="2" numFmtId="0" xfId="0" applyAlignment="1" applyFont="1">
      <alignment vertical="top"/>
    </xf>
    <xf borderId="2" fillId="0" fontId="2" numFmtId="0" xfId="0" applyAlignment="1" applyBorder="1" applyFont="1">
      <alignment vertical="top"/>
    </xf>
    <xf borderId="0" fillId="2" fontId="0" numFmtId="0" xfId="0" applyAlignment="1" applyFont="1">
      <alignment horizontal="left"/>
    </xf>
    <xf borderId="0" fillId="0" fontId="5" numFmtId="3" xfId="0" applyAlignment="1" applyFont="1" applyNumberFormat="1">
      <alignment wrapText="1"/>
    </xf>
    <xf borderId="0" fillId="0" fontId="5" numFmtId="0" xfId="0" applyAlignment="1" applyFont="1">
      <alignment wrapText="1"/>
    </xf>
    <xf borderId="2" fillId="0" fontId="0" numFmtId="0" xfId="0" applyAlignment="1" applyBorder="1" applyFont="1">
      <alignment vertical="top"/>
    </xf>
    <xf borderId="0" fillId="0" fontId="6" numFmtId="0" xfId="0" applyAlignment="1" applyFont="1">
      <alignment wrapText="1"/>
    </xf>
    <xf borderId="0" fillId="0" fontId="7" numFmtId="0" xfId="0" applyAlignment="1" applyFont="1">
      <alignment wrapText="1"/>
    </xf>
    <xf borderId="0" fillId="0" fontId="8" numFmtId="0" xfId="0" applyAlignment="1" applyFont="1">
      <alignment vertical="top"/>
    </xf>
    <xf borderId="0" fillId="0" fontId="5" numFmtId="0" xfId="0" applyAlignment="1" applyFont="1">
      <alignment wrapText="1"/>
    </xf>
    <xf borderId="0" fillId="0" fontId="9" numFmtId="0" xfId="0" applyAlignment="1" applyFont="1">
      <alignment horizontal="left" vertical="top" wrapText="1"/>
    </xf>
    <xf borderId="0" fillId="0" fontId="5" numFmtId="0" xfId="0" applyAlignment="1" applyFont="1">
      <alignment horizontal="left" vertical="top" wrapText="1"/>
    </xf>
    <xf borderId="0" fillId="0" fontId="5" numFmtId="0" xfId="0" applyAlignment="1" applyFont="1">
      <alignment horizontal="left" vertical="top" wrapText="1"/>
    </xf>
    <xf borderId="0" fillId="0" fontId="0" numFmtId="0" xfId="0" applyAlignment="1" applyFont="1">
      <alignment horizontal="left" vertical="top" wrapText="1"/>
    </xf>
    <xf borderId="0" fillId="0" fontId="5" numFmtId="164" xfId="0" applyAlignment="1" applyFont="1" applyNumberFormat="1">
      <alignment horizontal="left" vertical="top" wrapText="1"/>
    </xf>
    <xf borderId="0" fillId="3" fontId="1" numFmtId="0" xfId="0" applyAlignment="1" applyFont="1">
      <alignment horizontal="left" vertical="top"/>
    </xf>
    <xf borderId="0" fillId="2" fontId="10" numFmtId="0" xfId="0" applyAlignment="1" applyFont="1">
      <alignment horizontal="left"/>
    </xf>
    <xf borderId="0" fillId="2" fontId="5" numFmtId="0" xfId="0" applyAlignment="1" applyFont="1">
      <alignment vertical="top"/>
    </xf>
    <xf borderId="0" fillId="2" fontId="5" numFmtId="0" xfId="0" applyAlignment="1" applyFont="1">
      <alignment vertical="top"/>
    </xf>
    <xf borderId="1" fillId="0" fontId="0" numFmtId="0" xfId="0" applyBorder="1" applyFont="1"/>
    <xf borderId="0" fillId="0" fontId="5"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unsdsn.org/wp-content/uploads/2016/02/160215-Preliminary-SDG-Index-and-SDG-Dashboard-working-paper-for-consultation.pdf" TargetMode="External"/><Relationship Id="rId2" Type="http://schemas.openxmlformats.org/officeDocument/2006/relationships/hyperlink" Target="http://www.prisonstudies.org/highest-to-lowest/prison_population_rate?field_region_taxonomy_tid=1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5.67"/>
    <col customWidth="1" min="2" max="2" width="64.0"/>
    <col customWidth="1" min="3" max="3" width="3.67"/>
    <col customWidth="1" min="4" max="26" width="10.56"/>
  </cols>
  <sheetData>
    <row r="1" ht="15.75" customHeight="1">
      <c r="A1" s="1" t="s">
        <v>0</v>
      </c>
      <c r="B1" s="2" t="s">
        <v>1</v>
      </c>
      <c r="C1" s="3"/>
      <c r="G1" s="4"/>
    </row>
    <row r="2" ht="15.75" customHeight="1">
      <c r="A2" s="5" t="s">
        <v>2</v>
      </c>
      <c r="B2" s="3"/>
      <c r="C2" s="3"/>
      <c r="G2" s="6"/>
    </row>
    <row r="3" ht="15.75" customHeight="1">
      <c r="A3" s="5" t="s">
        <v>3</v>
      </c>
      <c r="B3" s="2" t="s">
        <v>4</v>
      </c>
      <c r="C3" s="3"/>
      <c r="G3" s="7"/>
    </row>
    <row r="4" ht="15.75" customHeight="1">
      <c r="A4" s="8" t="s">
        <v>5</v>
      </c>
      <c r="B4" s="2">
        <v>16.0</v>
      </c>
      <c r="C4" s="3"/>
      <c r="G4" s="7"/>
    </row>
    <row r="5" ht="15.75" customHeight="1">
      <c r="A5" s="9" t="s">
        <v>6</v>
      </c>
      <c r="B5" s="3"/>
      <c r="C5" s="3"/>
      <c r="G5" s="7"/>
    </row>
    <row r="6" ht="15.75" customHeight="1">
      <c r="A6" s="5" t="s">
        <v>7</v>
      </c>
      <c r="B6" s="2" t="s">
        <v>8</v>
      </c>
      <c r="C6" s="3"/>
      <c r="G6" s="10"/>
    </row>
    <row r="7" ht="15.75" customHeight="1">
      <c r="A7" s="5" t="s">
        <v>9</v>
      </c>
      <c r="B7" s="2" t="s">
        <v>10</v>
      </c>
      <c r="C7" s="3"/>
      <c r="G7" s="11"/>
    </row>
    <row r="8" ht="24.0" customHeight="1">
      <c r="A8" s="12" t="s">
        <v>11</v>
      </c>
      <c r="B8" s="3"/>
      <c r="C8" s="3"/>
      <c r="G8" s="10"/>
    </row>
    <row r="9" ht="15.75" customHeight="1">
      <c r="A9" s="13" t="s">
        <v>12</v>
      </c>
      <c r="B9" s="14" t="s">
        <v>13</v>
      </c>
      <c r="C9" s="3"/>
      <c r="G9" s="10"/>
    </row>
    <row r="10" ht="15.75" customHeight="1">
      <c r="A10" s="13" t="s">
        <v>14</v>
      </c>
      <c r="B10" s="2" t="s">
        <v>15</v>
      </c>
      <c r="C10" s="3"/>
      <c r="F10" s="15"/>
      <c r="G10" s="16"/>
    </row>
    <row r="11" ht="15.75" customHeight="1">
      <c r="A11" s="17" t="s">
        <v>16</v>
      </c>
      <c r="B11" s="14" t="s">
        <v>17</v>
      </c>
      <c r="C11" s="3"/>
      <c r="F11" s="15"/>
      <c r="G11" s="18"/>
    </row>
    <row r="12" ht="15.75" customHeight="1">
      <c r="A12" s="17" t="s">
        <v>18</v>
      </c>
      <c r="B12" s="15" t="s">
        <v>19</v>
      </c>
      <c r="C12" s="3"/>
      <c r="F12" s="15"/>
      <c r="G12" s="18"/>
    </row>
    <row r="13" ht="15.75" customHeight="1">
      <c r="A13" s="12" t="s">
        <v>20</v>
      </c>
      <c r="B13" s="3"/>
      <c r="C13" s="3"/>
      <c r="F13" s="15"/>
      <c r="G13" s="19"/>
    </row>
    <row r="14" ht="24.0" customHeight="1">
      <c r="A14" s="13" t="s">
        <v>21</v>
      </c>
      <c r="B14" s="2" t="s">
        <v>22</v>
      </c>
      <c r="C14" s="3"/>
      <c r="F14" s="20"/>
      <c r="G14" s="18"/>
    </row>
    <row r="15" ht="15.75" customHeight="1">
      <c r="A15" s="13" t="s">
        <v>23</v>
      </c>
      <c r="B15" s="2">
        <v>50.0</v>
      </c>
      <c r="C15" s="3"/>
      <c r="F15" s="15"/>
      <c r="G15" s="16"/>
    </row>
    <row r="16" ht="27.75" customHeight="1">
      <c r="A16" s="13" t="s">
        <v>24</v>
      </c>
      <c r="B16" s="21">
        <v>5.01001502E10</v>
      </c>
      <c r="C16" s="22"/>
      <c r="D16" s="22"/>
      <c r="E16" s="22"/>
      <c r="F16" s="15"/>
      <c r="G16" s="18"/>
    </row>
    <row r="17" ht="15.75" customHeight="1">
      <c r="A17" s="13" t="s">
        <v>25</v>
      </c>
      <c r="B17" s="2" t="s">
        <v>26</v>
      </c>
      <c r="C17" s="3"/>
      <c r="G17" s="18"/>
    </row>
    <row r="18" ht="15.75" customHeight="1">
      <c r="A18" s="13" t="s">
        <v>27</v>
      </c>
      <c r="B18" s="2" t="s">
        <v>28</v>
      </c>
      <c r="C18" s="3"/>
      <c r="G18" s="18"/>
    </row>
    <row r="19" ht="31.5" customHeight="1">
      <c r="A19" s="23" t="s">
        <v>29</v>
      </c>
      <c r="B19" s="24" t="s">
        <v>30</v>
      </c>
      <c r="C19" s="25"/>
      <c r="D19" s="25"/>
      <c r="E19" s="25"/>
      <c r="G19" s="18"/>
    </row>
    <row r="20" ht="15.75" customHeight="1">
      <c r="A20" s="13" t="s">
        <v>31</v>
      </c>
      <c r="B20" s="2" t="s">
        <v>32</v>
      </c>
      <c r="C20" s="3"/>
      <c r="G20" s="26"/>
    </row>
    <row r="21" ht="27.75" customHeight="1">
      <c r="A21" s="1" t="s">
        <v>33</v>
      </c>
      <c r="B21" s="27">
        <v>16.1</v>
      </c>
      <c r="C21" s="22"/>
      <c r="D21" s="22"/>
      <c r="E21" s="22"/>
      <c r="G21" s="26"/>
    </row>
    <row r="22" ht="15.75" customHeight="1">
      <c r="A22" s="1" t="s">
        <v>34</v>
      </c>
      <c r="B22" s="2" t="s">
        <v>35</v>
      </c>
      <c r="C22" s="3"/>
      <c r="G22" s="19"/>
    </row>
    <row r="23" ht="15.75" customHeight="1">
      <c r="A23" s="13" t="s">
        <v>36</v>
      </c>
      <c r="B23" s="28"/>
      <c r="C23" s="28"/>
      <c r="G23" s="18"/>
    </row>
    <row r="24" ht="15.75" customHeight="1">
      <c r="A24" s="9" t="s">
        <v>37</v>
      </c>
      <c r="B24" s="29"/>
      <c r="C24" s="30"/>
      <c r="D24" s="31"/>
      <c r="G24" s="6"/>
    </row>
    <row r="25" ht="15.75" customHeight="1">
      <c r="A25" s="5" t="s">
        <v>38</v>
      </c>
      <c r="B25" s="32">
        <v>42672.0</v>
      </c>
      <c r="C25" s="30"/>
      <c r="D25" s="31"/>
      <c r="G25" s="6"/>
    </row>
    <row r="26" ht="15.75" customHeight="1">
      <c r="A26" s="5" t="s">
        <v>39</v>
      </c>
      <c r="B26" s="29" t="s">
        <v>40</v>
      </c>
      <c r="C26" s="30"/>
      <c r="D26" s="31"/>
      <c r="G26" s="33"/>
    </row>
    <row r="27" ht="15.75" customHeight="1">
      <c r="A27" s="1" t="s">
        <v>41</v>
      </c>
      <c r="B27" s="29">
        <v>2013.0</v>
      </c>
      <c r="C27" s="30"/>
      <c r="D27" s="31"/>
      <c r="G27" s="7"/>
    </row>
    <row r="28" ht="15.75" customHeight="1">
      <c r="A28" s="9" t="s">
        <v>42</v>
      </c>
      <c r="B28" s="15"/>
      <c r="D28" s="31"/>
      <c r="G28" s="7"/>
    </row>
    <row r="29" ht="15.75" customHeight="1">
      <c r="A29" s="5" t="s">
        <v>43</v>
      </c>
      <c r="B29" s="15" t="s">
        <v>44</v>
      </c>
      <c r="D29" s="31"/>
      <c r="G29" s="6"/>
    </row>
    <row r="30" ht="15.75" customHeight="1">
      <c r="A30" s="5" t="s">
        <v>45</v>
      </c>
      <c r="B30" s="15"/>
      <c r="D30" s="31"/>
      <c r="G30" s="33"/>
    </row>
    <row r="31" ht="15.75" customHeight="1">
      <c r="A31" s="5" t="s">
        <v>46</v>
      </c>
      <c r="B31" s="15" t="s">
        <v>47</v>
      </c>
      <c r="D31" s="31"/>
      <c r="G31" s="7"/>
    </row>
    <row r="32" ht="15.75" customHeight="1">
      <c r="A32" s="5" t="s">
        <v>48</v>
      </c>
      <c r="B32" s="34" t="s">
        <v>49</v>
      </c>
      <c r="D32" s="31"/>
      <c r="G32" s="7"/>
    </row>
    <row r="33" ht="15.75" customHeight="1">
      <c r="A33" s="5" t="s">
        <v>50</v>
      </c>
      <c r="B33" s="15" t="s">
        <v>51</v>
      </c>
      <c r="D33" s="31"/>
      <c r="G33" s="7"/>
    </row>
    <row r="34" ht="15.75" customHeight="1">
      <c r="A34" s="5" t="s">
        <v>52</v>
      </c>
      <c r="B34" s="15" t="s">
        <v>53</v>
      </c>
      <c r="D34" s="31"/>
      <c r="G34" s="7"/>
    </row>
    <row r="35" ht="15.75" customHeight="1">
      <c r="A35" s="13" t="s">
        <v>54</v>
      </c>
      <c r="B35" s="15" t="s">
        <v>55</v>
      </c>
      <c r="D35" s="31"/>
      <c r="G35" s="7"/>
    </row>
    <row r="36" ht="15.75" customHeight="1">
      <c r="A36" s="9" t="s">
        <v>56</v>
      </c>
      <c r="D36" s="31"/>
      <c r="G36" s="7"/>
    </row>
    <row r="37" ht="15.75" customHeight="1">
      <c r="B37" s="15">
        <v>2013.0</v>
      </c>
      <c r="D37" s="31"/>
      <c r="G37" s="18"/>
    </row>
    <row r="38" ht="15.75" customHeight="1">
      <c r="A38" s="35" t="str">
        <f>HYPERLINK("../../../en/countries/profiles/NOR.html","Norway")</f>
        <v>Norway</v>
      </c>
      <c r="B38" s="30">
        <v>72.0</v>
      </c>
      <c r="D38" s="31"/>
    </row>
    <row r="39" ht="15.75" customHeight="1">
      <c r="A39" s="35" t="str">
        <f>HYPERLINK("../../../en/countries/profiles/AUS.html","Australia")</f>
        <v>Australia</v>
      </c>
      <c r="B39" s="30">
        <v>130.0</v>
      </c>
      <c r="D39" s="31"/>
    </row>
    <row r="40" ht="15.75" customHeight="1">
      <c r="A40" s="35" t="str">
        <f>HYPERLINK("../../../en/countries/profiles/CHE.html","Switzerland")</f>
        <v>Switzerland</v>
      </c>
      <c r="B40" s="30">
        <v>82.0</v>
      </c>
      <c r="D40" s="31"/>
    </row>
    <row r="41" ht="15.75" customHeight="1">
      <c r="A41" s="35" t="str">
        <f>HYPERLINK("../../../en/countries/profiles/NLD.html","Netherlands")</f>
        <v>Netherlands</v>
      </c>
      <c r="B41" s="30">
        <v>82.0</v>
      </c>
      <c r="D41" s="31"/>
    </row>
    <row r="42" ht="15.75" customHeight="1">
      <c r="A42" s="36" t="s">
        <v>57</v>
      </c>
      <c r="B42" s="30">
        <v>716.0</v>
      </c>
      <c r="D42" s="31"/>
    </row>
    <row r="43" ht="15.75" customHeight="1">
      <c r="A43" s="35" t="str">
        <f>HYPERLINK("../../../en/countries/profiles/DEU.html","Germany")</f>
        <v>Germany</v>
      </c>
      <c r="B43" s="30">
        <v>79.0</v>
      </c>
      <c r="D43" s="31"/>
    </row>
    <row r="44" ht="15.75" customHeight="1">
      <c r="A44" s="35" t="str">
        <f>HYPERLINK("../../../en/countries/profiles/NZL.html","New Zealand")</f>
        <v>New Zealand</v>
      </c>
      <c r="B44" s="30">
        <v>192.0</v>
      </c>
      <c r="D44" s="31"/>
    </row>
    <row r="45" ht="15.75" customHeight="1">
      <c r="A45" s="35" t="str">
        <f>HYPERLINK("../../../en/countries/profiles/CAN.html","Canada")</f>
        <v>Canada</v>
      </c>
      <c r="B45" s="30">
        <v>118.0</v>
      </c>
      <c r="D45" s="31"/>
    </row>
    <row r="46" ht="15.75" customHeight="1">
      <c r="A46" s="35" t="str">
        <f>HYPERLINK("../../../en/countries/profiles/SGP.html","Singapore")</f>
        <v>Singapore</v>
      </c>
      <c r="B46" s="30">
        <v>230.0</v>
      </c>
      <c r="D46" s="31"/>
    </row>
    <row r="47" ht="15.75" customHeight="1">
      <c r="A47" s="35" t="str">
        <f>HYPERLINK("../../../en/countries/profiles/DNK.html","Denmark")</f>
        <v>Denmark</v>
      </c>
      <c r="B47" s="30">
        <v>73.0</v>
      </c>
      <c r="D47" s="31"/>
    </row>
    <row r="48" ht="15.75" customHeight="1">
      <c r="A48" s="35" t="str">
        <f>HYPERLINK("../../../en/countries/profiles/IRL.html","Ireland")</f>
        <v>Ireland</v>
      </c>
      <c r="B48" s="30">
        <v>88.0</v>
      </c>
      <c r="D48" s="31"/>
    </row>
    <row r="49" ht="15.75" customHeight="1">
      <c r="A49" s="35" t="str">
        <f>HYPERLINK("../../../en/countries/profiles/SWE.html","Sweden")</f>
        <v>Sweden</v>
      </c>
      <c r="B49" s="30">
        <v>67.0</v>
      </c>
      <c r="D49" s="31"/>
    </row>
    <row r="50" ht="15.75" customHeight="1">
      <c r="A50" s="35" t="str">
        <f>HYPERLINK("../../../en/countries/profiles/ISL.html","Iceland")</f>
        <v>Iceland</v>
      </c>
      <c r="B50" s="30">
        <v>47.0</v>
      </c>
      <c r="D50" s="31"/>
    </row>
    <row r="51" ht="15.75" customHeight="1">
      <c r="A51" s="36" t="s">
        <v>58</v>
      </c>
      <c r="B51" s="30">
        <v>148.0</v>
      </c>
      <c r="D51" s="31"/>
    </row>
    <row r="52" ht="15.75" customHeight="1">
      <c r="A52" s="36" t="s">
        <v>59</v>
      </c>
      <c r="B52" s="30">
        <v>99.0</v>
      </c>
      <c r="D52" s="31"/>
    </row>
    <row r="53" ht="15.75" customHeight="1">
      <c r="A53" s="36" t="s">
        <v>60</v>
      </c>
      <c r="B53" s="30">
        <v>128.0</v>
      </c>
      <c r="D53" s="31"/>
    </row>
    <row r="54" ht="15.75" customHeight="1">
      <c r="A54" s="35" t="str">
        <f>HYPERLINK("../../../en/countries/profiles/JPN.html","Japan")</f>
        <v>Japan</v>
      </c>
      <c r="B54" s="30">
        <v>51.0</v>
      </c>
      <c r="D54" s="31"/>
    </row>
    <row r="55" ht="15.75" customHeight="1">
      <c r="A55" s="35" t="str">
        <f>HYPERLINK("../../../en/countries/profiles/LIE.html","Liechtenstein")</f>
        <v>Liechtenstein</v>
      </c>
      <c r="B55" s="30">
        <v>24.0</v>
      </c>
      <c r="D55" s="31"/>
    </row>
    <row r="56" ht="15.75" customHeight="1">
      <c r="A56" s="35" t="str">
        <f>HYPERLINK("../../../en/countries/profiles/ISR.html","Israel")</f>
        <v>Israel</v>
      </c>
      <c r="B56" s="30">
        <v>223.0</v>
      </c>
      <c r="D56" s="31"/>
    </row>
    <row r="57" ht="15.75" customHeight="1">
      <c r="A57" s="35" t="str">
        <f>HYPERLINK("../../../en/countries/profiles/FRA.html","France")</f>
        <v>France</v>
      </c>
      <c r="B57" s="30">
        <v>98.0</v>
      </c>
      <c r="D57" s="31"/>
    </row>
    <row r="58" ht="15.75" customHeight="1">
      <c r="A58" s="35" t="str">
        <f>HYPERLINK("../../../en/countries/profiles/LUX.html","Luxembourg")</f>
        <v>Luxembourg</v>
      </c>
      <c r="B58" s="30">
        <v>122.0</v>
      </c>
      <c r="D58" s="31"/>
    </row>
    <row r="59" ht="15.75" customHeight="1">
      <c r="A59" s="35" t="str">
        <f>HYPERLINK("../../../en/countries/profiles/BEL.html","Belgium")</f>
        <v>Belgium</v>
      </c>
      <c r="B59" s="30">
        <v>108.0</v>
      </c>
      <c r="D59" s="31"/>
    </row>
    <row r="60" ht="15.75" customHeight="1">
      <c r="A60" s="35" t="str">
        <f>HYPERLINK("../../../en/countries/profiles/AUT.html","Austria")</f>
        <v>Austria</v>
      </c>
      <c r="B60" s="30">
        <v>98.0</v>
      </c>
      <c r="D60" s="31"/>
    </row>
    <row r="61" ht="15.75" customHeight="1">
      <c r="A61" s="35" t="str">
        <f>HYPERLINK("../../../en/countries/profiles/FIN.html","Finland")</f>
        <v>Finland</v>
      </c>
      <c r="B61" s="30">
        <v>58.0</v>
      </c>
      <c r="D61" s="31"/>
    </row>
    <row r="62" ht="15.75" customHeight="1">
      <c r="A62" s="35" t="str">
        <f>HYPERLINK("../../../en/countries/profiles/SVN.html","Slovenia")</f>
        <v>Slovenia</v>
      </c>
      <c r="B62" s="30">
        <v>66.0</v>
      </c>
      <c r="D62" s="31"/>
    </row>
    <row r="63" ht="15.75" customHeight="1">
      <c r="A63" s="35" t="str">
        <f>HYPERLINK("../../../en/countries/profiles/ITA.html","Italy")</f>
        <v>Italy</v>
      </c>
      <c r="B63" s="30">
        <v>106.0</v>
      </c>
      <c r="D63" s="31"/>
    </row>
    <row r="64" ht="15.75" customHeight="1">
      <c r="A64" s="35" t="str">
        <f>HYPERLINK("../../../en/countries/profiles/ESP.html","Spain")</f>
        <v>Spain</v>
      </c>
      <c r="B64" s="30">
        <v>147.0</v>
      </c>
      <c r="D64" s="31"/>
    </row>
    <row r="65" ht="15.75" customHeight="1">
      <c r="A65" s="35" t="str">
        <f>HYPERLINK("../../../en/countries/profiles/CZE.html","Czech Republic")</f>
        <v>Czech Republic</v>
      </c>
      <c r="B65" s="30">
        <v>154.0</v>
      </c>
      <c r="D65" s="31"/>
    </row>
    <row r="66" ht="15.75" customHeight="1">
      <c r="A66" s="35" t="str">
        <f>HYPERLINK("../../../en/countries/profiles/GRC.html","Greece")</f>
        <v>Greece</v>
      </c>
      <c r="B66" s="30">
        <v>111.0</v>
      </c>
      <c r="D66" s="31"/>
    </row>
    <row r="67" ht="15.75" customHeight="1">
      <c r="A67" s="35" t="str">
        <f>HYPERLINK("../../../en/countries/profiles/BRN.html","Brunei Darussalam")</f>
        <v>Brunei Darussalam</v>
      </c>
      <c r="B67" s="30">
        <v>122.0</v>
      </c>
      <c r="D67" s="31"/>
    </row>
    <row r="68" ht="15.75" customHeight="1">
      <c r="A68" s="35" t="str">
        <f>HYPERLINK("../../../en/countries/profiles/QAT.html","Qatar")</f>
        <v>Qatar</v>
      </c>
      <c r="B68" s="30">
        <v>60.0</v>
      </c>
      <c r="D68" s="31"/>
    </row>
    <row r="69" ht="15.75" customHeight="1">
      <c r="A69" s="35" t="str">
        <f>HYPERLINK("../../../en/countries/profiles/CYP.html","Cyprus")</f>
        <v>Cyprus</v>
      </c>
      <c r="B69" s="30">
        <v>106.0</v>
      </c>
      <c r="D69" s="31"/>
    </row>
    <row r="70" ht="15.75" customHeight="1">
      <c r="A70" s="35" t="str">
        <f>HYPERLINK("../../../en/countries/profiles/EST.html","Estonia")</f>
        <v>Estonia</v>
      </c>
      <c r="B70" s="30">
        <v>238.0</v>
      </c>
      <c r="D70" s="31"/>
    </row>
    <row r="71" ht="15.75" customHeight="1">
      <c r="A71" s="35" t="str">
        <f>HYPERLINK("../../../en/countries/profiles/SAU.html","Saudi Arabia")</f>
        <v>Saudi Arabia</v>
      </c>
      <c r="B71" s="30">
        <v>162.0</v>
      </c>
      <c r="D71" s="31"/>
    </row>
    <row r="72" ht="15.75" customHeight="1">
      <c r="A72" s="35" t="str">
        <f>HYPERLINK("../../../en/countries/profiles/POL.html","Poland")</f>
        <v>Poland</v>
      </c>
      <c r="B72" s="30">
        <v>217.0</v>
      </c>
      <c r="D72" s="31"/>
    </row>
    <row r="73" ht="15.75" customHeight="1">
      <c r="A73" s="35" t="str">
        <f>HYPERLINK("../../../en/countries/profiles/LTU.html","Lithuania")</f>
        <v>Lithuania</v>
      </c>
      <c r="B73" s="30">
        <v>329.0</v>
      </c>
      <c r="D73" s="31"/>
    </row>
    <row r="74" ht="15.75" customHeight="1">
      <c r="A74" s="35" t="str">
        <f>HYPERLINK("../../../en/countries/profiles/SVK.html","Slovakia")</f>
        <v>Slovakia</v>
      </c>
      <c r="B74" s="30">
        <v>187.0</v>
      </c>
      <c r="D74" s="31"/>
    </row>
    <row r="75" ht="15.75" customHeight="1">
      <c r="A75" s="35" t="str">
        <f>HYPERLINK("../../../en/countries/profiles/AND.html","Andorra")</f>
        <v>Andorra</v>
      </c>
      <c r="B75" s="30">
        <v>38.0</v>
      </c>
      <c r="D75" s="31"/>
    </row>
    <row r="76" ht="15.75" customHeight="1">
      <c r="A76" s="35" t="str">
        <f>HYPERLINK("../../../en/countries/profiles/MLT.html","Malta")</f>
        <v>Malta</v>
      </c>
      <c r="B76" s="30">
        <v>145.0</v>
      </c>
      <c r="D76" s="31"/>
    </row>
    <row r="77" ht="15.75" customHeight="1">
      <c r="A77" s="35" t="str">
        <f>HYPERLINK("../../../en/countries/profiles/ARE.html","United Arab Emirates")</f>
        <v>United Arab Emirates</v>
      </c>
      <c r="B77" s="30">
        <v>238.0</v>
      </c>
      <c r="D77" s="31"/>
    </row>
    <row r="78" ht="15.75" customHeight="1">
      <c r="A78" s="35" t="str">
        <f>HYPERLINK("../../../en/countries/profiles/PRT.html","Portugal")</f>
        <v>Portugal</v>
      </c>
      <c r="B78" s="30">
        <v>136.0</v>
      </c>
      <c r="D78" s="31"/>
    </row>
    <row r="79" ht="15.75" customHeight="1">
      <c r="A79" s="35" t="str">
        <f>HYPERLINK("../../../en/countries/profiles/CHL.html","Chile")</f>
        <v>Chile</v>
      </c>
      <c r="B79" s="30">
        <v>266.0</v>
      </c>
      <c r="D79" s="31"/>
    </row>
    <row r="80" ht="15.75" customHeight="1">
      <c r="A80" s="35" t="str">
        <f>HYPERLINK("../../../en/countries/profiles/HUN.html","Hungary")</f>
        <v>Hungary</v>
      </c>
      <c r="B80" s="30">
        <v>186.0</v>
      </c>
      <c r="D80" s="31"/>
    </row>
    <row r="81" ht="15.75" customHeight="1">
      <c r="A81" s="35" t="str">
        <f>HYPERLINK("../../../en/countries/profiles/CUB.html","Cuba")</f>
        <v>Cuba</v>
      </c>
      <c r="B81" s="30">
        <v>510.0</v>
      </c>
      <c r="D81" s="31"/>
    </row>
    <row r="82" ht="15.75" customHeight="1">
      <c r="A82" s="35" t="str">
        <f>HYPERLINK("../../../en/countries/profiles/BHR.html","Bahrain")</f>
        <v>Bahrain</v>
      </c>
      <c r="B82" s="30">
        <v>275.0</v>
      </c>
      <c r="D82" s="31"/>
    </row>
    <row r="83" ht="15.75" customHeight="1">
      <c r="A83" s="35" t="str">
        <f>HYPERLINK("../../../en/countries/profiles/KWT.html","Kuwait")</f>
        <v>Kuwait</v>
      </c>
      <c r="B83" s="30">
        <v>137.0</v>
      </c>
      <c r="D83" s="31"/>
    </row>
    <row r="84" ht="15.75" customHeight="1">
      <c r="A84" s="35" t="str">
        <f>HYPERLINK("../../../en/countries/profiles/HRV.html","Croatia")</f>
        <v>Croatia</v>
      </c>
      <c r="B84" s="30">
        <v>108.0</v>
      </c>
      <c r="D84" s="31"/>
    </row>
    <row r="85" ht="15.75" customHeight="1">
      <c r="A85" s="35" t="str">
        <f>HYPERLINK("../../../en/countries/profiles/LVA.html","Latvia")</f>
        <v>Latvia</v>
      </c>
      <c r="B85" s="30">
        <v>304.0</v>
      </c>
      <c r="D85" s="31"/>
    </row>
    <row r="86" ht="15.75" customHeight="1">
      <c r="A86" s="35" t="str">
        <f>HYPERLINK("../../../en/countries/profiles/ARG.html","Argentina")</f>
        <v>Argentina</v>
      </c>
      <c r="B86" s="30">
        <v>147.0</v>
      </c>
      <c r="D86" s="31"/>
    </row>
    <row r="87" ht="15.75" customHeight="1">
      <c r="A87" s="35" t="str">
        <f>HYPERLINK("../../../en/countries/profiles/URY.html","Uruguay")</f>
        <v>Uruguay</v>
      </c>
      <c r="B87" s="30">
        <v>281.0</v>
      </c>
      <c r="D87" s="31"/>
    </row>
    <row r="88" ht="15.75" customHeight="1">
      <c r="A88" s="35" t="str">
        <f>HYPERLINK("../../../en/countries/profiles/MNE.html","Montenegro")</f>
        <v>Montenegro</v>
      </c>
      <c r="B88" s="30">
        <v>208.0</v>
      </c>
      <c r="D88" s="31"/>
    </row>
    <row r="89" ht="15.75" customHeight="1">
      <c r="A89" s="35" t="str">
        <f>HYPERLINK("../../../en/countries/profiles/BHS.html","Bahamas")</f>
        <v>Bahamas</v>
      </c>
      <c r="B89" s="30">
        <v>444.0</v>
      </c>
      <c r="D89" s="31"/>
    </row>
    <row r="90" ht="15.75" customHeight="1">
      <c r="A90" s="35" t="str">
        <f>HYPERLINK("../../../en/countries/profiles/BLR.html","Belarus")</f>
        <v>Belarus</v>
      </c>
      <c r="B90" s="30">
        <v>335.0</v>
      </c>
      <c r="D90" s="31"/>
    </row>
    <row r="91" ht="15.75" customHeight="1">
      <c r="A91" s="35" t="str">
        <f>HYPERLINK("../../../en/countries/profiles/ROU.html","Romania")</f>
        <v>Romania</v>
      </c>
      <c r="B91" s="30">
        <v>155.0</v>
      </c>
      <c r="D91" s="31"/>
    </row>
    <row r="92" ht="15.75" customHeight="1">
      <c r="A92" s="35" t="str">
        <f>HYPERLINK("../../../en/countries/profiles/LBY.html","Libya")</f>
        <v>Libya</v>
      </c>
      <c r="B92" s="30">
        <v>81.0</v>
      </c>
      <c r="D92" s="31"/>
    </row>
    <row r="93" ht="15.75" customHeight="1">
      <c r="A93" s="35" t="str">
        <f>HYPERLINK("../../../en/countries/profiles/OMN.html","Oman")</f>
        <v>Oman</v>
      </c>
      <c r="B93" s="30">
        <v>61.0</v>
      </c>
      <c r="D93" s="31"/>
    </row>
    <row r="94" ht="15.75" customHeight="1">
      <c r="A94" s="36" t="s">
        <v>61</v>
      </c>
      <c r="B94" s="30">
        <v>475.0</v>
      </c>
      <c r="D94" s="31"/>
    </row>
    <row r="95" ht="15.75" customHeight="1">
      <c r="A95" s="35" t="str">
        <f>HYPERLINK("../../../en/countries/profiles/BGR.html","Bulgaria")</f>
        <v>Bulgaria</v>
      </c>
      <c r="B95" s="30">
        <v>151.0</v>
      </c>
      <c r="D95" s="31"/>
    </row>
    <row r="96" ht="15.75" customHeight="1">
      <c r="A96" s="35" t="str">
        <f>HYPERLINK("../../../en/countries/profiles/BRB.html","Barbados")</f>
        <v>Barbados</v>
      </c>
      <c r="B96" s="30">
        <v>521.0</v>
      </c>
      <c r="D96" s="31"/>
    </row>
    <row r="97" ht="15.75" customHeight="1">
      <c r="A97" s="35" t="str">
        <f>HYPERLINK("../../../en/countries/profiles/PLW.html","Palau")</f>
        <v>Palau</v>
      </c>
      <c r="B97" s="30">
        <v>295.0</v>
      </c>
      <c r="D97" s="31"/>
    </row>
    <row r="98" ht="15.75" customHeight="1">
      <c r="A98" s="35" t="str">
        <f>HYPERLINK("../../../en/countries/profiles/ATG.html","Antigua and Barbuda")</f>
        <v>Antigua and Barbuda</v>
      </c>
      <c r="B98" s="30">
        <v>403.0</v>
      </c>
      <c r="D98" s="31"/>
    </row>
    <row r="99" ht="15.75" customHeight="1">
      <c r="A99" s="35" t="str">
        <f>HYPERLINK("../../../en/countries/profiles/MYS.html","Malaysia")</f>
        <v>Malaysia</v>
      </c>
      <c r="B99" s="30">
        <v>132.0</v>
      </c>
      <c r="D99" s="31"/>
    </row>
    <row r="100" ht="15.75" customHeight="1">
      <c r="A100" s="35" t="str">
        <f>HYPERLINK("../../../en/countries/profiles/MUS.html","Mauritius")</f>
        <v>Mauritius</v>
      </c>
      <c r="B100" s="30">
        <v>202.0</v>
      </c>
      <c r="D100" s="31"/>
    </row>
    <row r="101" ht="15.75" customHeight="1">
      <c r="A101" s="35" t="str">
        <f>HYPERLINK("../../../en/countries/profiles/TTO.html","Trinidad and Tobago")</f>
        <v>Trinidad and Tobago</v>
      </c>
      <c r="B101" s="30">
        <v>281.0</v>
      </c>
      <c r="D101" s="31"/>
    </row>
    <row r="102" ht="15.75" customHeight="1">
      <c r="A102" s="35" t="str">
        <f>HYPERLINK("../../../en/countries/profiles/PAN.html","Panama")</f>
        <v>Panama</v>
      </c>
      <c r="B102" s="30">
        <v>411.0</v>
      </c>
      <c r="D102" s="31"/>
    </row>
    <row r="103" ht="15.75" customHeight="1">
      <c r="A103" s="35" t="str">
        <f>HYPERLINK("../../../en/countries/profiles/LBN.html","Lebanon")</f>
        <v>Lebanon</v>
      </c>
      <c r="B103" s="30">
        <v>118.0</v>
      </c>
      <c r="D103" s="31"/>
    </row>
    <row r="104" ht="15.75" customHeight="1">
      <c r="A104" s="36" t="s">
        <v>62</v>
      </c>
      <c r="B104" s="30">
        <v>161.0</v>
      </c>
      <c r="D104" s="31"/>
    </row>
    <row r="105" ht="15.75" customHeight="1">
      <c r="A105" s="35" t="str">
        <f>HYPERLINK("../../../en/countries/profiles/CRI.html","Costa Rica")</f>
        <v>Costa Rica</v>
      </c>
      <c r="B105" s="30">
        <v>314.0</v>
      </c>
      <c r="D105" s="31"/>
    </row>
    <row r="106" ht="15.75" customHeight="1">
      <c r="A106" s="35" t="str">
        <f>HYPERLINK("../../../en/countries/profiles/TUR.html","Turkey")</f>
        <v>Turkey</v>
      </c>
      <c r="B106" s="30">
        <v>179.0</v>
      </c>
      <c r="D106" s="31"/>
    </row>
    <row r="107" ht="15.75" customHeight="1">
      <c r="A107" s="35" t="str">
        <f>HYPERLINK("../../../en/countries/profiles/KAZ.html","Kazakhstan")</f>
        <v>Kazakhstan</v>
      </c>
      <c r="B107" s="30">
        <v>295.0</v>
      </c>
      <c r="D107" s="31"/>
    </row>
    <row r="108" ht="15.75" customHeight="1">
      <c r="A108" s="35" t="str">
        <f>HYPERLINK("../../../en/countries/profiles/SYC.html","Seychelles")</f>
        <v>Seychelles</v>
      </c>
      <c r="B108" s="30">
        <v>709.0</v>
      </c>
      <c r="D108" s="31"/>
    </row>
    <row r="109" ht="15.75" customHeight="1">
      <c r="A109" s="35" t="str">
        <f>HYPERLINK("../../../en/countries/profiles/MEX.html","Mexico")</f>
        <v>Mexico</v>
      </c>
      <c r="B109" s="30">
        <v>210.0</v>
      </c>
      <c r="D109" s="31"/>
    </row>
    <row r="110" ht="15.75" customHeight="1">
      <c r="A110" s="35" t="str">
        <f>HYPERLINK("../../../en/countries/profiles/LKA.html","Sri Lanka")</f>
        <v>Sri Lanka</v>
      </c>
      <c r="B110" s="30">
        <v>132.0</v>
      </c>
      <c r="D110" s="31"/>
    </row>
    <row r="111" ht="15.75" customHeight="1">
      <c r="A111" s="35" t="str">
        <f>HYPERLINK("../../../en/countries/profiles/KNA.html","Saint Kitts and Nevis")</f>
        <v>Saint Kitts and Nevis</v>
      </c>
      <c r="B111" s="30">
        <v>714.0</v>
      </c>
      <c r="D111" s="31"/>
    </row>
    <row r="112" ht="15.75" customHeight="1">
      <c r="A112" s="36" t="s">
        <v>63</v>
      </c>
      <c r="B112" s="30">
        <v>284.0</v>
      </c>
      <c r="D112" s="31"/>
    </row>
    <row r="113" ht="15.75" customHeight="1">
      <c r="A113" s="35" t="str">
        <f>HYPERLINK("../../../en/countries/profiles/AZE.html","Azerbaijan")</f>
        <v>Azerbaijan</v>
      </c>
      <c r="B113" s="30">
        <v>413.0</v>
      </c>
      <c r="D113" s="31"/>
    </row>
    <row r="114" ht="15.75" customHeight="1">
      <c r="A114" s="35" t="str">
        <f>HYPERLINK("../../../en/countries/profiles/SRB.html","Serbia")</f>
        <v>Serbia</v>
      </c>
      <c r="B114" s="30">
        <v>142.0</v>
      </c>
      <c r="D114" s="31"/>
    </row>
    <row r="115" ht="15.75" customHeight="1">
      <c r="A115" s="35" t="str">
        <f>HYPERLINK("../../../en/countries/profiles/JOR.html","Jordan")</f>
        <v>Jordan</v>
      </c>
      <c r="B115" s="30">
        <v>95.0</v>
      </c>
      <c r="D115" s="31"/>
    </row>
    <row r="116" ht="15.75" customHeight="1">
      <c r="A116" s="35" t="str">
        <f>HYPERLINK("../../../en/countries/profiles/GRD.html","Grenada")</f>
        <v>Grenada</v>
      </c>
      <c r="B116" s="30">
        <v>424.0</v>
      </c>
      <c r="D116" s="31"/>
    </row>
    <row r="117" ht="15.75" customHeight="1">
      <c r="A117" s="35" t="str">
        <f>HYPERLINK("../../../en/countries/profiles/GEO.html","Georgia")</f>
        <v>Georgia</v>
      </c>
      <c r="B117" s="30">
        <v>225.0</v>
      </c>
      <c r="D117" s="31"/>
    </row>
    <row r="118" ht="15.75" customHeight="1">
      <c r="A118" s="35" t="str">
        <f>HYPERLINK("../../../en/countries/profiles/BRA.html","Brazil")</f>
        <v>Brazil</v>
      </c>
      <c r="B118" s="30">
        <v>274.0</v>
      </c>
      <c r="D118" s="31"/>
    </row>
    <row r="119" ht="15.75" customHeight="1">
      <c r="A119" s="35" t="str">
        <f>HYPERLINK("../../../en/countries/profiles/PER.html","Peru")</f>
        <v>Peru</v>
      </c>
      <c r="B119" s="30">
        <v>202.0</v>
      </c>
      <c r="D119" s="31"/>
    </row>
    <row r="120" ht="15.75" customHeight="1">
      <c r="A120" s="35" t="str">
        <f>HYPERLINK("../../../en/countries/profiles/UKR.html","Ukraine")</f>
        <v>Ukraine</v>
      </c>
      <c r="B120" s="30">
        <v>305.0</v>
      </c>
      <c r="D120" s="31"/>
    </row>
    <row r="121" ht="15.75" customHeight="1">
      <c r="A121" s="36" t="s">
        <v>64</v>
      </c>
      <c r="B121" s="30">
        <v>122.0</v>
      </c>
      <c r="D121" s="31"/>
    </row>
    <row r="122" ht="15.75" customHeight="1">
      <c r="A122" s="35" t="str">
        <f>HYPERLINK("../../../en/countries/profiles/BLZ.html","Belize")</f>
        <v>Belize</v>
      </c>
      <c r="B122" s="30">
        <v>476.0</v>
      </c>
      <c r="D122" s="31"/>
    </row>
    <row r="123" ht="15.75" customHeight="1">
      <c r="A123" s="35" t="str">
        <f>HYPERLINK("../../../en/countries/profiles/BIH.html","Bosnia and Herzegovina")</f>
        <v>Bosnia and Herzegovina</v>
      </c>
      <c r="B123" s="30">
        <v>80.0</v>
      </c>
      <c r="D123" s="31"/>
    </row>
    <row r="124" ht="15.75" customHeight="1">
      <c r="A124" s="35" t="str">
        <f>HYPERLINK("../../../en/countries/profiles/ARM.html","Armenia")</f>
        <v>Armenia</v>
      </c>
      <c r="B124" s="30">
        <v>164.0</v>
      </c>
      <c r="D124" s="31"/>
    </row>
    <row r="125" ht="15.75" customHeight="1">
      <c r="A125" s="35" t="str">
        <f>HYPERLINK("../../../en/countries/profiles/FJI.html","Fiji")</f>
        <v>Fiji</v>
      </c>
      <c r="B125" s="30">
        <v>174.0</v>
      </c>
      <c r="D125" s="31"/>
    </row>
    <row r="126" ht="15.75" customHeight="1">
      <c r="A126" s="35" t="str">
        <f>HYPERLINK("../../../en/countries/profiles/THA.html","Thailand")</f>
        <v>Thailand</v>
      </c>
      <c r="B126" s="30">
        <v>398.0</v>
      </c>
      <c r="D126" s="31"/>
    </row>
    <row r="127" ht="15.75" customHeight="1">
      <c r="A127" s="35" t="str">
        <f>HYPERLINK("../../../en/countries/profiles/TUN.html","Tunisia")</f>
        <v>Tunisia</v>
      </c>
      <c r="B127" s="30">
        <v>199.0</v>
      </c>
      <c r="D127" s="31"/>
    </row>
    <row r="128" ht="15.75" customHeight="1">
      <c r="A128" s="35" t="str">
        <f>HYPERLINK("../../../en/countries/profiles/VCT.html","Saint Vincent and the Grenadines")</f>
        <v>Saint Vincent and the Grenadines</v>
      </c>
      <c r="B128" s="30">
        <v>376.0</v>
      </c>
      <c r="D128" s="31"/>
    </row>
    <row r="129" ht="15.75" customHeight="1">
      <c r="A129" s="35" t="str">
        <f>HYPERLINK("../../../en/countries/profiles/CHN.html","China")</f>
        <v>China</v>
      </c>
      <c r="B129" s="30">
        <v>121.0</v>
      </c>
      <c r="D129" s="31"/>
    </row>
    <row r="130" ht="15.75" customHeight="1">
      <c r="A130" s="35" t="str">
        <f>HYPERLINK("../../../en/countries/profiles/DMA.html","Dominica")</f>
        <v>Dominica</v>
      </c>
      <c r="B130" s="30">
        <v>391.0</v>
      </c>
      <c r="D130" s="31"/>
    </row>
    <row r="131" ht="15.75" customHeight="1">
      <c r="A131" s="35" t="str">
        <f>HYPERLINK("../../../en/countries/profiles/DZA.html","Algeria")</f>
        <v>Algeria</v>
      </c>
      <c r="B131" s="30">
        <v>162.0</v>
      </c>
      <c r="D131" s="31"/>
    </row>
    <row r="132" ht="15.75" customHeight="1">
      <c r="A132" s="35" t="str">
        <f>HYPERLINK("../../../en/countries/profiles/ALB.html","Albania")</f>
        <v>Albania</v>
      </c>
      <c r="B132" s="30">
        <v>158.0</v>
      </c>
      <c r="D132" s="31"/>
    </row>
    <row r="133" ht="15.75" customHeight="1">
      <c r="A133" s="35" t="str">
        <f>HYPERLINK("../../../en/countries/profiles/JAM.html","Jamaica")</f>
        <v>Jamaica</v>
      </c>
      <c r="B133" s="30">
        <v>152.0</v>
      </c>
      <c r="D133" s="31"/>
    </row>
    <row r="134" ht="15.75" customHeight="1">
      <c r="A134" s="35" t="str">
        <f>HYPERLINK("../../../en/countries/profiles/LCA.html","Saint Lucia")</f>
        <v>Saint Lucia</v>
      </c>
      <c r="B134" s="30">
        <v>317.0</v>
      </c>
      <c r="D134" s="31"/>
    </row>
    <row r="135" ht="15.75" customHeight="1">
      <c r="A135" s="35" t="str">
        <f>HYPERLINK("../../../en/countries/profiles/ECU.html","Ecuador")</f>
        <v>Ecuador</v>
      </c>
      <c r="B135" s="30">
        <v>149.0</v>
      </c>
      <c r="D135" s="31"/>
    </row>
    <row r="136" ht="15.75" customHeight="1">
      <c r="A136" s="35" t="str">
        <f>HYPERLINK("../../../en/countries/profiles/COL.html","Colombia")</f>
        <v>Colombia</v>
      </c>
      <c r="B136" s="30">
        <v>245.0</v>
      </c>
      <c r="D136" s="31"/>
    </row>
    <row r="137" ht="15.75" customHeight="1">
      <c r="A137" s="35" t="str">
        <f>HYPERLINK("../../../en/countries/profiles/TON.html","Tonga")</f>
        <v>Tonga</v>
      </c>
      <c r="B137" s="30">
        <v>150.0</v>
      </c>
      <c r="D137" s="31"/>
    </row>
    <row r="138" ht="15.75" customHeight="1">
      <c r="A138" s="35" t="str">
        <f>HYPERLINK("../../../en/countries/profiles/SUR.html","Suriname")</f>
        <v>Suriname</v>
      </c>
      <c r="B138" s="30">
        <v>186.0</v>
      </c>
      <c r="D138" s="31"/>
    </row>
    <row r="139" ht="15.75" customHeight="1">
      <c r="A139" s="35" t="str">
        <f>HYPERLINK("../../../en/countries/profiles/DOM.html","Dominican Republic")</f>
        <v>Dominican Republic</v>
      </c>
      <c r="B139" s="30">
        <v>240.0</v>
      </c>
      <c r="D139" s="31"/>
    </row>
    <row r="140" ht="15.75" customHeight="1">
      <c r="A140" s="35" t="str">
        <f>HYPERLINK("../../../en/countries/profiles/TKM.html","Turkmenistan")</f>
        <v>Turkmenistan</v>
      </c>
      <c r="B140" s="30">
        <v>224.0</v>
      </c>
      <c r="D140" s="31"/>
    </row>
    <row r="141" ht="15.75" customHeight="1">
      <c r="A141" s="35" t="str">
        <f>HYPERLINK("../../../en/countries/profiles/MNG.html","Mongolia")</f>
        <v>Mongolia</v>
      </c>
      <c r="B141" s="30">
        <v>287.0</v>
      </c>
      <c r="D141" s="31"/>
    </row>
    <row r="142" ht="15.75" customHeight="1">
      <c r="A142" s="35" t="str">
        <f>HYPERLINK("../../../en/countries/profiles/MDV.html","Maldives")</f>
        <v>Maldives</v>
      </c>
      <c r="B142" s="30">
        <v>307.0</v>
      </c>
      <c r="D142" s="31"/>
    </row>
    <row r="143" ht="15.75" customHeight="1">
      <c r="A143" s="35" t="str">
        <f>HYPERLINK("../../../en/countries/profiles/WSM.html","Samoa")</f>
        <v>Samoa</v>
      </c>
      <c r="B143" s="30">
        <v>228.0</v>
      </c>
      <c r="D143" s="31"/>
    </row>
    <row r="144" ht="15.75" customHeight="1">
      <c r="A144" s="35" t="str">
        <f>HYPERLINK("../../../en/countries/profiles/PSE.html","Palestine, State of")</f>
        <v>Palestine, State of</v>
      </c>
      <c r="B144" s="30" t="s">
        <v>65</v>
      </c>
      <c r="D144" s="31"/>
    </row>
    <row r="145" ht="15.75" customHeight="1">
      <c r="A145" s="35" t="str">
        <f>HYPERLINK("../../../en/countries/profiles/IDN.html","Indonesia")</f>
        <v>Indonesia</v>
      </c>
      <c r="B145" s="30">
        <v>59.0</v>
      </c>
      <c r="D145" s="31"/>
    </row>
    <row r="146" ht="15.75" customHeight="1">
      <c r="A146" s="35" t="str">
        <f>HYPERLINK("../../../en/countries/profiles/BWA.html","Botswana")</f>
        <v>Botswana</v>
      </c>
      <c r="B146" s="30">
        <v>205.0</v>
      </c>
      <c r="D146" s="31"/>
    </row>
    <row r="147" ht="15.75" customHeight="1">
      <c r="A147" s="35" t="str">
        <f>HYPERLINK("../../../en/countries/profiles/EGY.html","Egypt")</f>
        <v>Egypt</v>
      </c>
      <c r="B147" s="30">
        <v>80.0</v>
      </c>
      <c r="D147" s="31"/>
    </row>
    <row r="148" ht="15.75" customHeight="1">
      <c r="A148" s="35" t="str">
        <f>HYPERLINK("../../../en/countries/profiles/PRY.html","Paraguay")</f>
        <v>Paraguay</v>
      </c>
      <c r="B148" s="30">
        <v>118.0</v>
      </c>
      <c r="D148" s="31"/>
    </row>
    <row r="149" ht="15.75" customHeight="1">
      <c r="A149" s="35" t="str">
        <f>HYPERLINK("../../../en/countries/profiles/GAB.html","Gabon")</f>
        <v>Gabon</v>
      </c>
      <c r="B149" s="30">
        <v>196.0</v>
      </c>
      <c r="D149" s="31"/>
    </row>
    <row r="150" ht="15.75" customHeight="1">
      <c r="A150" s="36" t="s">
        <v>66</v>
      </c>
      <c r="B150" s="30">
        <v>140.0</v>
      </c>
      <c r="D150" s="31"/>
    </row>
    <row r="151" ht="15.75" customHeight="1">
      <c r="A151" s="36" t="s">
        <v>67</v>
      </c>
      <c r="B151" s="30">
        <v>188.0</v>
      </c>
      <c r="D151" s="31"/>
    </row>
    <row r="152" ht="15.75" customHeight="1">
      <c r="A152" s="35" t="str">
        <f>HYPERLINK("../../../en/countries/profiles/SLV.html","El Salvador")</f>
        <v>El Salvador</v>
      </c>
      <c r="B152" s="30">
        <v>422.0</v>
      </c>
      <c r="D152" s="31"/>
    </row>
    <row r="153" ht="15.75" customHeight="1">
      <c r="A153" s="35" t="str">
        <f>HYPERLINK("../../../en/countries/profiles/UZB.html","Uzbekistan")</f>
        <v>Uzbekistan</v>
      </c>
      <c r="B153" s="30">
        <v>152.0</v>
      </c>
      <c r="D153" s="31"/>
    </row>
    <row r="154" ht="15.75" customHeight="1">
      <c r="A154" s="35" t="str">
        <f>HYPERLINK("../../../en/countries/profiles/PHL.html","Philippines")</f>
        <v>Philippines</v>
      </c>
      <c r="B154" s="30">
        <v>111.0</v>
      </c>
      <c r="D154" s="31"/>
    </row>
    <row r="155" ht="15.75" customHeight="1">
      <c r="A155" s="35" t="str">
        <f>HYPERLINK("../../../en/countries/profiles/SYR.html","Syrian Arab Republic")</f>
        <v>Syrian Arab Republic</v>
      </c>
      <c r="B155" s="30">
        <v>58.0</v>
      </c>
      <c r="D155" s="31"/>
    </row>
    <row r="156" ht="15.75" customHeight="1">
      <c r="A156" s="35" t="str">
        <f>HYPERLINK("../../../en/countries/profiles/ZAF.html","South Africa")</f>
        <v>South Africa</v>
      </c>
      <c r="B156" s="30">
        <v>294.0</v>
      </c>
      <c r="D156" s="31"/>
    </row>
    <row r="157" ht="15.75" customHeight="1">
      <c r="A157" s="35" t="str">
        <f>HYPERLINK("../../../en/countries/profiles/IRQ.html","Iraq")</f>
        <v>Iraq</v>
      </c>
      <c r="B157" s="30">
        <v>110.0</v>
      </c>
      <c r="D157" s="31"/>
    </row>
    <row r="158" ht="15.75" customHeight="1">
      <c r="A158" s="36" t="s">
        <v>68</v>
      </c>
      <c r="B158" s="30">
        <v>145.0</v>
      </c>
      <c r="D158" s="31"/>
    </row>
    <row r="159" ht="15.75" customHeight="1">
      <c r="A159" s="35" t="str">
        <f>HYPERLINK("../../../en/countries/profiles/GUY.html","Guyana")</f>
        <v>Guyana</v>
      </c>
      <c r="B159" s="30">
        <v>260.0</v>
      </c>
      <c r="D159" s="31"/>
    </row>
    <row r="160" ht="15.75" customHeight="1">
      <c r="A160" s="35" t="str">
        <f>HYPERLINK("../../../en/countries/profiles/CPV.html","Cape Verde")</f>
        <v>Cape Verde</v>
      </c>
      <c r="B160" s="30">
        <v>267.0</v>
      </c>
      <c r="D160" s="31"/>
    </row>
    <row r="161" ht="15.75" customHeight="1">
      <c r="A161" s="35" t="str">
        <f>HYPERLINK("../../../en/countries/profiles/FSM.html","Micronesia (Federated States of)")</f>
        <v>Micronesia (Federated States of)</v>
      </c>
      <c r="B161" s="30">
        <v>80.0</v>
      </c>
      <c r="D161" s="31"/>
    </row>
    <row r="162" ht="15.75" customHeight="1">
      <c r="A162" s="35" t="str">
        <f>HYPERLINK("../../../en/countries/profiles/KGZ.html","Kyrgyzstan")</f>
        <v>Kyrgyzstan</v>
      </c>
      <c r="B162" s="30">
        <v>181.0</v>
      </c>
      <c r="D162" s="31"/>
    </row>
    <row r="163" ht="15.75" customHeight="1">
      <c r="A163" s="35" t="str">
        <f>HYPERLINK("../../../en/countries/profiles/GTM.html","Guatemala")</f>
        <v>Guatemala</v>
      </c>
      <c r="B163" s="30">
        <v>105.0</v>
      </c>
      <c r="D163" s="31"/>
    </row>
    <row r="164" ht="15.75" customHeight="1">
      <c r="A164" s="35" t="str">
        <f>HYPERLINK("../../../en/countries/profiles/NAM.html","Namibia")</f>
        <v>Namibia</v>
      </c>
      <c r="B164" s="30">
        <v>191.0</v>
      </c>
      <c r="D164" s="31"/>
    </row>
    <row r="165" ht="15.75" customHeight="1">
      <c r="A165" s="35" t="str">
        <f>HYPERLINK("../../../en/countries/profiles/TLS.html","Timor-Leste")</f>
        <v>Timor-Leste</v>
      </c>
      <c r="B165" s="30">
        <v>25.0</v>
      </c>
      <c r="D165" s="31"/>
    </row>
    <row r="166" ht="15.75" customHeight="1">
      <c r="A166" s="35" t="str">
        <f>HYPERLINK("../../../en/countries/profiles/MAR.html","Morocco")</f>
        <v>Morocco</v>
      </c>
      <c r="B166" s="30">
        <v>220.0</v>
      </c>
      <c r="D166" s="31"/>
    </row>
    <row r="167" ht="15.75" customHeight="1">
      <c r="A167" s="35" t="str">
        <f>HYPERLINK("../../../en/countries/profiles/HND.html","Honduras")</f>
        <v>Honduras</v>
      </c>
      <c r="B167" s="30">
        <v>153.0</v>
      </c>
      <c r="D167" s="31"/>
    </row>
    <row r="168" ht="15.75" customHeight="1">
      <c r="A168" s="35" t="str">
        <f>HYPERLINK("../../../en/countries/profiles/VUT.html","Vanuatu")</f>
        <v>Vanuatu</v>
      </c>
      <c r="B168" s="30">
        <v>76.0</v>
      </c>
      <c r="D168" s="31"/>
    </row>
    <row r="169" ht="15.75" customHeight="1">
      <c r="A169" s="35" t="str">
        <f>HYPERLINK("../../../en/countries/profiles/NIC.html","Nicaragua")</f>
        <v>Nicaragua</v>
      </c>
      <c r="B169" s="30">
        <v>153.0</v>
      </c>
      <c r="D169" s="31"/>
    </row>
    <row r="170" ht="15.75" customHeight="1">
      <c r="A170" s="35" t="str">
        <f>HYPERLINK("../../../en/countries/profiles/TJK.html","Tajikistan")</f>
        <v>Tajikistan</v>
      </c>
      <c r="B170" s="30">
        <v>130.0</v>
      </c>
      <c r="D170" s="31"/>
    </row>
    <row r="171" ht="15.75" customHeight="1">
      <c r="A171" s="35" t="str">
        <f>HYPERLINK("../../../en/countries/profiles/KIR.html","Kiribati")</f>
        <v>Kiribati</v>
      </c>
      <c r="B171" s="30">
        <v>114.0</v>
      </c>
      <c r="D171" s="31"/>
    </row>
    <row r="172" ht="15.75" customHeight="1">
      <c r="A172" s="35" t="str">
        <f>HYPERLINK("../../../en/countries/profiles/IND.html","India")</f>
        <v>India</v>
      </c>
      <c r="B172" s="30">
        <v>30.0</v>
      </c>
      <c r="D172" s="31"/>
    </row>
    <row r="173" ht="15.75" customHeight="1">
      <c r="A173" s="35" t="str">
        <f>HYPERLINK("../../../en/countries/profiles/KHM.html","Cambodia")</f>
        <v>Cambodia</v>
      </c>
      <c r="B173" s="30">
        <v>106.0</v>
      </c>
      <c r="D173" s="31"/>
    </row>
    <row r="174" ht="15.75" customHeight="1">
      <c r="A174" s="35" t="str">
        <f>HYPERLINK("../../../en/countries/profiles/BTN.html","Bhutan")</f>
        <v>Bhutan</v>
      </c>
      <c r="B174" s="30">
        <v>135.0</v>
      </c>
      <c r="D174" s="31"/>
    </row>
    <row r="175" ht="15.75" customHeight="1">
      <c r="A175" s="35" t="str">
        <f>HYPERLINK("../../../en/countries/profiles/GHA.html","Ghana")</f>
        <v>Ghana</v>
      </c>
      <c r="B175" s="30">
        <v>54.0</v>
      </c>
      <c r="D175" s="31"/>
    </row>
    <row r="176" ht="15.75" customHeight="1">
      <c r="A176" s="35" t="str">
        <f>HYPERLINK("../../../en/countries/profiles/LAO.html","Lao People's Democratic Republic")</f>
        <v>Lao People's Democratic Republic</v>
      </c>
      <c r="B176" s="30">
        <v>69.0</v>
      </c>
      <c r="D176" s="31"/>
    </row>
    <row r="177" ht="15.75" customHeight="1">
      <c r="A177" s="35" t="str">
        <f>HYPERLINK("../../../en/countries/profiles/COG.html","Congo")</f>
        <v>Congo</v>
      </c>
      <c r="B177" s="30">
        <v>31.0</v>
      </c>
      <c r="D177" s="31"/>
    </row>
    <row r="178" ht="15.75" customHeight="1">
      <c r="A178" s="35" t="str">
        <f>HYPERLINK("../../../en/countries/profiles/ZMB.html","Zambia")</f>
        <v>Zambia</v>
      </c>
      <c r="B178" s="30">
        <v>119.0</v>
      </c>
      <c r="D178" s="31"/>
    </row>
    <row r="179" ht="15.75" customHeight="1">
      <c r="A179" s="35" t="str">
        <f>HYPERLINK("../../../en/countries/profiles/STP.html","Sao Tome and Principe")</f>
        <v>Sao Tome and Principe</v>
      </c>
      <c r="B179" s="30">
        <v>128.0</v>
      </c>
      <c r="D179" s="31"/>
    </row>
    <row r="180" ht="15.75" customHeight="1">
      <c r="A180" s="35" t="str">
        <f>HYPERLINK("../../../en/countries/profiles/BGD.html","Bangladesh")</f>
        <v>Bangladesh</v>
      </c>
      <c r="B180" s="30">
        <v>42.0</v>
      </c>
      <c r="D180" s="31"/>
    </row>
    <row r="181" ht="15.75" customHeight="1">
      <c r="A181" s="35" t="str">
        <f>HYPERLINK("../../../en/countries/profiles/GNQ.html","Equatorial Guinea")</f>
        <v>Equatorial Guinea</v>
      </c>
      <c r="B181" s="30">
        <v>95.0</v>
      </c>
      <c r="D181" s="31"/>
    </row>
    <row r="182" ht="15.75" customHeight="1">
      <c r="A182" s="35" t="str">
        <f>HYPERLINK("../../../en/countries/profiles/NPL.html","Nepal")</f>
        <v>Nepal</v>
      </c>
      <c r="B182" s="30">
        <v>48.0</v>
      </c>
      <c r="D182" s="31"/>
    </row>
    <row r="183" ht="15.75" customHeight="1">
      <c r="A183" s="35" t="str">
        <f>HYPERLINK("../../../en/countries/profiles/PAK.html","Pakistan")</f>
        <v>Pakistan</v>
      </c>
      <c r="B183" s="30">
        <v>39.0</v>
      </c>
      <c r="D183" s="31"/>
    </row>
    <row r="184" ht="15.75" customHeight="1">
      <c r="A184" s="35" t="str">
        <f>HYPERLINK("../../../en/countries/profiles/KEN.html","Kenya")</f>
        <v>Kenya</v>
      </c>
      <c r="B184" s="30">
        <v>121.0</v>
      </c>
      <c r="D184" s="31"/>
    </row>
    <row r="185" ht="15.75" customHeight="1">
      <c r="A185" s="35" t="str">
        <f>HYPERLINK("../../../en/countries/profiles/SWZ.html","Swaziland")</f>
        <v>Swaziland</v>
      </c>
      <c r="B185" s="30">
        <v>284.0</v>
      </c>
      <c r="D185" s="31"/>
    </row>
    <row r="186" ht="15.75" customHeight="1">
      <c r="A186" s="35" t="str">
        <f>HYPERLINK("../../../en/countries/profiles/AGO.html","Angola")</f>
        <v>Angola</v>
      </c>
      <c r="B186" s="30">
        <v>105.0</v>
      </c>
      <c r="D186" s="31"/>
    </row>
    <row r="187" ht="15.75" customHeight="1">
      <c r="A187" s="35" t="str">
        <f>HYPERLINK("../../../en/countries/profiles/MMR.html","Myanmar")</f>
        <v>Myanmar</v>
      </c>
      <c r="B187" s="30">
        <v>120.0</v>
      </c>
      <c r="D187" s="31"/>
    </row>
    <row r="188" ht="15.75" customHeight="1">
      <c r="A188" s="35" t="str">
        <f>HYPERLINK("../../../en/countries/profiles/RWA.html","Rwanda")</f>
        <v>Rwanda</v>
      </c>
      <c r="B188" s="30">
        <v>492.0</v>
      </c>
      <c r="D188" s="31"/>
    </row>
    <row r="189" ht="15.75" customHeight="1">
      <c r="A189" s="35" t="str">
        <f>HYPERLINK("../../../en/countries/profiles/NGA.html","Nigeria")</f>
        <v>Nigeria</v>
      </c>
      <c r="B189" s="30">
        <v>32.0</v>
      </c>
      <c r="D189" s="31"/>
    </row>
    <row r="190" ht="15.75" customHeight="1">
      <c r="A190" s="35" t="str">
        <f>HYPERLINK("../../../en/countries/profiles/CMR.html","Cameroon")</f>
        <v>Cameroon</v>
      </c>
      <c r="B190" s="30">
        <v>119.0</v>
      </c>
      <c r="D190" s="31"/>
    </row>
    <row r="191" ht="15.75" customHeight="1">
      <c r="A191" s="35" t="str">
        <f>HYPERLINK("../../../en/countries/profiles/YEM.html","Yemen")</f>
        <v>Yemen</v>
      </c>
      <c r="B191" s="30">
        <v>55.0</v>
      </c>
      <c r="D191" s="31"/>
    </row>
    <row r="192" ht="15.75" customHeight="1">
      <c r="A192" s="35" t="str">
        <f>HYPERLINK("../../../en/countries/profiles/MDG.html","Madagascar")</f>
        <v>Madagascar</v>
      </c>
      <c r="B192" s="30">
        <v>87.0</v>
      </c>
      <c r="D192" s="31"/>
    </row>
    <row r="193" ht="15.75" customHeight="1">
      <c r="A193" s="35" t="str">
        <f>HYPERLINK("../../../en/countries/profiles/ZWE.html","Zimbabwe")</f>
        <v>Zimbabwe</v>
      </c>
      <c r="B193" s="30">
        <v>129.0</v>
      </c>
      <c r="D193" s="31"/>
    </row>
    <row r="194" ht="15.75" customHeight="1">
      <c r="A194" s="35" t="str">
        <f>HYPERLINK("../../../en/countries/profiles/SLB.html","Solomon Islands")</f>
        <v>Solomon Islands</v>
      </c>
      <c r="B194" s="30">
        <v>55.0</v>
      </c>
      <c r="D194" s="31"/>
    </row>
    <row r="195" ht="15.75" customHeight="1">
      <c r="A195" s="35" t="str">
        <f>HYPERLINK("../../../en/countries/profiles/PNG.html","Papua New Guinea")</f>
        <v>Papua New Guinea</v>
      </c>
      <c r="B195" s="30">
        <v>48.0</v>
      </c>
      <c r="D195" s="31"/>
    </row>
    <row r="196" ht="15.75" customHeight="1">
      <c r="A196" s="35" t="str">
        <f>HYPERLINK("../../../en/countries/profiles/TZA.html","Tanzania (United Republic of)")</f>
        <v>Tanzania (United Republic of)</v>
      </c>
      <c r="B196" s="30">
        <v>78.0</v>
      </c>
      <c r="D196" s="31"/>
    </row>
    <row r="197" ht="15.75" customHeight="1">
      <c r="A197" s="35" t="str">
        <f>HYPERLINK("../../../en/countries/profiles/COM.html","Comoros")</f>
        <v>Comoros</v>
      </c>
      <c r="B197" s="30">
        <v>16.0</v>
      </c>
      <c r="D197" s="31"/>
    </row>
    <row r="198" ht="15.75" customHeight="1">
      <c r="A198" s="35" t="str">
        <f>HYPERLINK("../../../en/countries/profiles/MRT.html","Mauritania")</f>
        <v>Mauritania</v>
      </c>
      <c r="B198" s="30">
        <v>45.0</v>
      </c>
      <c r="D198" s="31"/>
    </row>
    <row r="199" ht="15.75" customHeight="1">
      <c r="A199" s="35" t="str">
        <f>HYPERLINK("../../../en/countries/profiles/LSO.html","Lesotho")</f>
        <v>Lesotho</v>
      </c>
      <c r="B199" s="30">
        <v>121.0</v>
      </c>
      <c r="D199" s="31"/>
    </row>
    <row r="200" ht="15.75" customHeight="1">
      <c r="A200" s="35" t="str">
        <f>HYPERLINK("../../../en/countries/profiles/SEN.html","Senegal")</f>
        <v>Senegal</v>
      </c>
      <c r="B200" s="30">
        <v>64.0</v>
      </c>
      <c r="D200" s="31"/>
    </row>
    <row r="201" ht="15.75" customHeight="1">
      <c r="A201" s="35" t="str">
        <f>HYPERLINK("../../../en/countries/profiles/UGA.html","Uganda")</f>
        <v>Uganda</v>
      </c>
      <c r="B201" s="30">
        <v>97.0</v>
      </c>
      <c r="D201" s="31"/>
    </row>
    <row r="202" ht="15.75" customHeight="1">
      <c r="A202" s="35" t="str">
        <f>HYPERLINK("../../../en/countries/profiles/BEN.html","Benin")</f>
        <v>Benin</v>
      </c>
      <c r="B202" s="30">
        <v>75.0</v>
      </c>
      <c r="D202" s="31"/>
    </row>
    <row r="203" ht="15.75" customHeight="1">
      <c r="A203" s="35" t="str">
        <f>HYPERLINK("../../../en/countries/profiles/TGO.html","Togo")</f>
        <v>Togo</v>
      </c>
      <c r="B203" s="30">
        <v>64.0</v>
      </c>
      <c r="D203" s="31"/>
    </row>
    <row r="204" ht="15.75" customHeight="1">
      <c r="A204" s="35" t="str">
        <f>HYPERLINK("../../../en/countries/profiles/SDN.html","Sudan")</f>
        <v>Sudan</v>
      </c>
      <c r="B204" s="30">
        <v>56.0</v>
      </c>
      <c r="D204" s="31"/>
    </row>
    <row r="205" ht="15.75" customHeight="1">
      <c r="A205" s="35" t="str">
        <f>HYPERLINK("../../../en/countries/profiles/HTI.html","Haiti")</f>
        <v>Haiti</v>
      </c>
      <c r="B205" s="30">
        <v>96.0</v>
      </c>
      <c r="D205" s="31"/>
    </row>
    <row r="206" ht="15.75" customHeight="1">
      <c r="A206" s="35" t="str">
        <f>HYPERLINK("../../../en/countries/profiles/AFG.html","Afghanistan")</f>
        <v>Afghanistan</v>
      </c>
      <c r="B206" s="30">
        <v>76.0</v>
      </c>
      <c r="D206" s="31"/>
    </row>
    <row r="207" ht="15.75" customHeight="1">
      <c r="A207" s="35" t="str">
        <f>HYPERLINK("../../../en/countries/profiles/DJI.html","Djibouti")</f>
        <v>Djibouti</v>
      </c>
      <c r="B207" s="30">
        <v>83.0</v>
      </c>
      <c r="D207" s="31"/>
    </row>
    <row r="208" ht="15.75" customHeight="1">
      <c r="A208" s="35" t="str">
        <f>HYPERLINK("../../../en/countries/profiles/CIV.html","Côte d'Ivoire")</f>
        <v>Côte d'Ivoire</v>
      </c>
      <c r="B208" s="30">
        <v>34.0</v>
      </c>
      <c r="D208" s="31"/>
    </row>
    <row r="209" ht="15.75" customHeight="1">
      <c r="A209" s="35" t="str">
        <f>HYPERLINK("../../../en/countries/profiles/GMB.html","Gambia")</f>
        <v>Gambia</v>
      </c>
      <c r="B209" s="30">
        <v>56.0</v>
      </c>
      <c r="D209" s="31"/>
    </row>
    <row r="210" ht="15.75" customHeight="1">
      <c r="A210" s="35" t="str">
        <f>HYPERLINK("../../../en/countries/profiles/ETH.html","Ethiopia")</f>
        <v>Ethiopia</v>
      </c>
      <c r="B210" s="30">
        <v>136.0</v>
      </c>
      <c r="D210" s="31"/>
    </row>
    <row r="211" ht="15.75" customHeight="1">
      <c r="A211" s="35" t="str">
        <f>HYPERLINK("../../../en/countries/profiles/MWI.html","Malawi")</f>
        <v>Malawi</v>
      </c>
      <c r="B211" s="30">
        <v>76.0</v>
      </c>
      <c r="D211" s="31"/>
    </row>
    <row r="212" ht="15.75" customHeight="1">
      <c r="A212" s="35" t="str">
        <f>HYPERLINK("../../../en/countries/profiles/LBR.html","Liberia")</f>
        <v>Liberia</v>
      </c>
      <c r="B212" s="30">
        <v>46.0</v>
      </c>
      <c r="D212" s="31"/>
    </row>
    <row r="213" ht="15.75" customHeight="1">
      <c r="A213" s="35" t="str">
        <f>HYPERLINK("../../../en/countries/profiles/MLI.html","Mali")</f>
        <v>Mali</v>
      </c>
      <c r="B213" s="30">
        <v>36.0</v>
      </c>
      <c r="D213" s="31"/>
    </row>
    <row r="214" ht="15.75" customHeight="1">
      <c r="A214" s="35" t="str">
        <f>HYPERLINK("../../../en/countries/profiles/GNB.html","Guinea-Bissau")</f>
        <v>Guinea-Bissau</v>
      </c>
      <c r="B214" s="30" t="s">
        <v>65</v>
      </c>
      <c r="D214" s="31"/>
    </row>
    <row r="215" ht="15.75" customHeight="1">
      <c r="A215" s="35" t="str">
        <f>HYPERLINK("../../../en/countries/profiles/MOZ.html","Mozambique")</f>
        <v>Mozambique</v>
      </c>
      <c r="B215" s="30">
        <v>65.0</v>
      </c>
      <c r="D215" s="31"/>
    </row>
    <row r="216" ht="15.75" customHeight="1">
      <c r="A216" s="35" t="str">
        <f>HYPERLINK("../../../en/countries/profiles/GIN.html","Guinea")</f>
        <v>Guinea</v>
      </c>
      <c r="B216" s="30">
        <v>25.0</v>
      </c>
      <c r="D216" s="31"/>
    </row>
    <row r="217" ht="15.75" customHeight="1">
      <c r="A217" s="35" t="str">
        <f>HYPERLINK("../../../en/countries/profiles/BDI.html","Burundi")</f>
        <v>Burundi</v>
      </c>
      <c r="B217" s="30">
        <v>72.0</v>
      </c>
      <c r="D217" s="31"/>
    </row>
    <row r="218" ht="15.75" customHeight="1">
      <c r="A218" s="35" t="str">
        <f>HYPERLINK("../../../en/countries/profiles/BFA.html","Burkina Faso")</f>
        <v>Burkina Faso</v>
      </c>
      <c r="B218" s="30">
        <v>28.0</v>
      </c>
      <c r="D218" s="31"/>
    </row>
    <row r="219" ht="15.75" customHeight="1">
      <c r="A219" s="35" t="str">
        <f>HYPERLINK("../../../en/countries/profiles/ERI.html","Eritrea")</f>
        <v>Eritrea</v>
      </c>
      <c r="B219" s="30" t="s">
        <v>65</v>
      </c>
      <c r="D219" s="31"/>
    </row>
    <row r="220" ht="15.75" customHeight="1">
      <c r="A220" s="35" t="str">
        <f>HYPERLINK("../../../en/countries/profiles/SLE.html","Sierra Leone")</f>
        <v>Sierra Leone</v>
      </c>
      <c r="B220" s="30">
        <v>52.0</v>
      </c>
      <c r="D220" s="31"/>
    </row>
    <row r="221" ht="15.75" customHeight="1">
      <c r="A221" s="35" t="str">
        <f>HYPERLINK("../../../en/countries/profiles/TCD.html","Chad")</f>
        <v>Chad</v>
      </c>
      <c r="B221" s="30">
        <v>41.0</v>
      </c>
      <c r="D221" s="31"/>
    </row>
    <row r="222" ht="15.75" customHeight="1">
      <c r="A222" s="35" t="str">
        <f>HYPERLINK("../../../en/countries/profiles/CAF.html","Central African Republic")</f>
        <v>Central African Republic</v>
      </c>
      <c r="B222" s="30">
        <v>19.0</v>
      </c>
      <c r="D222" s="31"/>
    </row>
    <row r="223" ht="111.75" customHeight="1">
      <c r="A223" s="35" t="str">
        <f>HYPERLINK("../../../en/countries/profiles/COD.html","Congo (Democratic Republic of the)")</f>
        <v>Congo (Democratic Republic of the)</v>
      </c>
      <c r="B223" s="30">
        <v>33.0</v>
      </c>
      <c r="C223" s="22"/>
      <c r="D223" s="22"/>
      <c r="E223" s="22"/>
    </row>
    <row r="224" ht="15.75" customHeight="1">
      <c r="A224" s="35" t="str">
        <f>HYPERLINK("../../../en/countries/profiles/NER.html","Niger")</f>
        <v>Niger</v>
      </c>
      <c r="B224" s="30">
        <v>42.0</v>
      </c>
      <c r="C224" s="3"/>
    </row>
    <row r="225" ht="15.75" customHeight="1">
      <c r="A225" s="35" t="str">
        <f>HYPERLINK("../../../en/countries/profiles/SSD.html","South Sudan")</f>
        <v>South Sudan</v>
      </c>
      <c r="B225" s="30">
        <v>65.0</v>
      </c>
      <c r="C225" s="3"/>
    </row>
    <row r="226" ht="15.75" customHeight="1">
      <c r="A226" s="35" t="str">
        <f>HYPERLINK("../../../en/countries/profiles/TUV.html","Tuvalu")</f>
        <v>Tuvalu</v>
      </c>
      <c r="B226" s="30">
        <v>120.0</v>
      </c>
      <c r="C226" s="3"/>
    </row>
    <row r="227" ht="15.75" customHeight="1">
      <c r="A227" s="35" t="str">
        <f>HYPERLINK("../../../en/countries/profiles/SOM.html","Somalia")</f>
        <v>Somalia</v>
      </c>
      <c r="B227" s="30" t="s">
        <v>65</v>
      </c>
      <c r="C227" s="3"/>
    </row>
    <row r="228" ht="15.75" customHeight="1">
      <c r="A228" s="35" t="str">
        <f>HYPERLINK("../../../en/countries/profiles/SMR.html","San Marino")</f>
        <v>San Marino</v>
      </c>
      <c r="B228" s="30">
        <v>6.0</v>
      </c>
      <c r="C228" s="37"/>
      <c r="D228" s="37"/>
      <c r="E228" s="37"/>
    </row>
    <row r="229" ht="15.75" customHeight="1">
      <c r="A229" s="35" t="str">
        <f>HYPERLINK("../../../en/countries/profiles/NRU.html","Nauru")</f>
        <v>Nauru</v>
      </c>
      <c r="B229" s="30">
        <v>277.0</v>
      </c>
      <c r="C229" s="3"/>
    </row>
    <row r="230" ht="15.75" customHeight="1">
      <c r="A230" s="35" t="str">
        <f>HYPERLINK("../../../en/countries/profiles/MCO.html","Monaco")</f>
        <v>Monaco</v>
      </c>
      <c r="B230" s="30">
        <v>73.0</v>
      </c>
      <c r="C230" s="3"/>
    </row>
    <row r="231" ht="15.75" customHeight="1">
      <c r="A231" s="35" t="str">
        <f>HYPERLINK("../../../en/countries/profiles/MHL.html","Marshall Islands")</f>
        <v>Marshall Islands</v>
      </c>
      <c r="B231" s="30">
        <v>58.0</v>
      </c>
      <c r="C231" s="37"/>
      <c r="D231" s="37"/>
      <c r="E231" s="37"/>
    </row>
    <row r="232" ht="15.75" customHeight="1">
      <c r="A232" s="35" t="str">
        <f>HYPERLINK("../../../en/countries/profiles/PRK.html","Korea (Democratic People's Rep. of)")</f>
        <v>Korea (Democratic People's Rep. of)</v>
      </c>
      <c r="B232" s="30" t="s">
        <v>65</v>
      </c>
      <c r="C232" s="3"/>
    </row>
    <row r="233" ht="15.75" customHeight="1">
      <c r="A233" s="28"/>
      <c r="C233" s="3"/>
    </row>
    <row r="234" ht="15.75" customHeight="1">
      <c r="A234" s="30"/>
      <c r="B234" s="30"/>
      <c r="C234" s="3"/>
    </row>
    <row r="235" ht="27.75" customHeight="1">
      <c r="A235" s="30"/>
      <c r="B235" s="30"/>
      <c r="C235" s="3"/>
    </row>
    <row r="236" ht="15.75" customHeight="1">
      <c r="A236" s="30"/>
      <c r="B236" s="30"/>
      <c r="C236" s="3"/>
    </row>
    <row r="237" ht="15.75" customHeight="1">
      <c r="A237" s="30"/>
      <c r="B237" s="30"/>
      <c r="C237" s="3"/>
    </row>
    <row r="238" ht="15.75" customHeight="1">
      <c r="A238" s="30"/>
      <c r="B238" s="30"/>
      <c r="C238" s="3"/>
    </row>
    <row r="239" ht="15.75" customHeight="1">
      <c r="A239" s="38"/>
      <c r="B239" s="3"/>
      <c r="C239" s="3"/>
    </row>
    <row r="240" ht="15.75" customHeight="1">
      <c r="A240" s="38"/>
      <c r="B240" s="3"/>
      <c r="C240" s="3"/>
    </row>
    <row r="241" ht="15.75" customHeight="1">
      <c r="A241" s="38"/>
      <c r="B241" s="3"/>
      <c r="C241" s="3"/>
    </row>
    <row r="242" ht="15.75" customHeight="1">
      <c r="A242" s="38"/>
      <c r="B242" s="3"/>
      <c r="C242" s="3"/>
    </row>
    <row r="243" ht="15.75" customHeight="1">
      <c r="A243" s="38"/>
      <c r="B243" s="3"/>
      <c r="C243" s="3"/>
    </row>
    <row r="244" ht="15.75" customHeight="1">
      <c r="A244" s="38"/>
      <c r="B244" s="3"/>
      <c r="C244" s="3"/>
    </row>
    <row r="245" ht="15.75" customHeight="1">
      <c r="A245" s="38"/>
      <c r="B245" s="3"/>
      <c r="C245" s="3"/>
    </row>
    <row r="246" ht="15.75" customHeight="1">
      <c r="A246" s="38"/>
      <c r="B246" s="3"/>
      <c r="C246" s="3"/>
    </row>
    <row r="247" ht="15.75" customHeight="1">
      <c r="A247" s="38"/>
      <c r="B247" s="3"/>
      <c r="C247" s="3"/>
    </row>
    <row r="248" ht="15.75" customHeight="1">
      <c r="A248" s="38"/>
      <c r="B248" s="3"/>
      <c r="C248" s="3"/>
    </row>
    <row r="249" ht="15.75" customHeight="1">
      <c r="A249" s="38"/>
      <c r="B249" s="3"/>
      <c r="C249" s="3"/>
    </row>
    <row r="250" ht="15.75" customHeight="1">
      <c r="A250" s="38"/>
      <c r="B250" s="3"/>
      <c r="C250" s="3"/>
    </row>
    <row r="251" ht="15.75" customHeight="1">
      <c r="A251" s="38"/>
      <c r="B251" s="3"/>
      <c r="C251" s="3"/>
    </row>
    <row r="252" ht="15.75" customHeight="1">
      <c r="A252" s="38"/>
      <c r="B252" s="3"/>
      <c r="C252" s="3"/>
    </row>
    <row r="253" ht="15.75" customHeight="1">
      <c r="A253" s="38"/>
      <c r="B253" s="3"/>
      <c r="C253" s="3"/>
    </row>
    <row r="254" ht="15.75" customHeight="1">
      <c r="A254" s="38"/>
      <c r="B254" s="3"/>
      <c r="C254" s="3"/>
    </row>
    <row r="255" ht="15.75" customHeight="1">
      <c r="A255" s="38"/>
      <c r="B255" s="3"/>
      <c r="C255" s="3"/>
    </row>
    <row r="256" ht="15.75" customHeight="1">
      <c r="A256" s="38"/>
      <c r="B256" s="3"/>
      <c r="C256" s="3"/>
    </row>
    <row r="257" ht="15.75" customHeight="1">
      <c r="A257" s="38"/>
      <c r="B257" s="3"/>
      <c r="C257" s="3"/>
    </row>
    <row r="258" ht="15.75" customHeight="1">
      <c r="A258" s="38"/>
      <c r="B258" s="3"/>
      <c r="C258" s="3"/>
    </row>
    <row r="259" ht="15.75" customHeight="1">
      <c r="A259" s="38"/>
      <c r="B259" s="3"/>
      <c r="C259" s="3"/>
    </row>
    <row r="260" ht="15.75" customHeight="1">
      <c r="A260" s="38"/>
      <c r="B260" s="3"/>
      <c r="C260" s="3"/>
    </row>
    <row r="261" ht="15.75" customHeight="1">
      <c r="A261" s="38"/>
      <c r="B261" s="3"/>
      <c r="C261" s="3"/>
    </row>
    <row r="262" ht="15.75" customHeight="1">
      <c r="A262" s="38"/>
      <c r="B262" s="3"/>
      <c r="C262" s="3"/>
    </row>
    <row r="263" ht="15.75" customHeight="1">
      <c r="A263" s="38"/>
      <c r="B263" s="3"/>
      <c r="C263" s="3"/>
    </row>
    <row r="264" ht="15.75" customHeight="1">
      <c r="A264" s="38"/>
      <c r="B264" s="3"/>
      <c r="C264" s="3"/>
    </row>
    <row r="265" ht="15.75" customHeight="1">
      <c r="A265" s="38"/>
      <c r="B265" s="3"/>
      <c r="C265" s="3"/>
    </row>
    <row r="266" ht="15.75" customHeight="1">
      <c r="A266" s="38"/>
      <c r="B266" s="3"/>
      <c r="C266" s="3"/>
    </row>
    <row r="267" ht="15.75" customHeight="1">
      <c r="A267" s="38"/>
      <c r="B267" s="3"/>
      <c r="C267" s="3"/>
    </row>
    <row r="268" ht="15.75" customHeight="1">
      <c r="A268" s="38"/>
      <c r="B268" s="3"/>
      <c r="C268" s="3"/>
    </row>
    <row r="269" ht="15.75" customHeight="1">
      <c r="A269" s="38"/>
      <c r="B269" s="3"/>
      <c r="C269" s="3"/>
    </row>
    <row r="270" ht="15.75" customHeight="1">
      <c r="A270" s="38"/>
      <c r="B270" s="3"/>
      <c r="C270" s="3"/>
    </row>
    <row r="271" ht="15.75" customHeight="1">
      <c r="A271" s="38"/>
      <c r="B271" s="3"/>
      <c r="C271" s="3"/>
    </row>
    <row r="272" ht="15.75" customHeight="1">
      <c r="A272" s="38"/>
      <c r="B272" s="3"/>
      <c r="C272" s="3"/>
    </row>
    <row r="273" ht="15.75" customHeight="1">
      <c r="A273" s="38"/>
      <c r="B273" s="3"/>
      <c r="C273" s="3"/>
    </row>
    <row r="274" ht="15.75" customHeight="1">
      <c r="A274" s="38"/>
      <c r="B274" s="3"/>
      <c r="C274" s="3"/>
    </row>
    <row r="275" ht="15.75" customHeight="1">
      <c r="A275" s="38"/>
      <c r="B275" s="3"/>
      <c r="C275" s="3"/>
    </row>
    <row r="276" ht="15.75" customHeight="1">
      <c r="A276" s="38"/>
      <c r="B276" s="3"/>
      <c r="C276" s="3"/>
    </row>
    <row r="277" ht="15.75" customHeight="1">
      <c r="A277" s="38"/>
      <c r="B277" s="3"/>
      <c r="C277" s="3"/>
    </row>
    <row r="278" ht="15.75" customHeight="1">
      <c r="A278" s="38"/>
      <c r="B278" s="3"/>
      <c r="C278" s="3"/>
    </row>
    <row r="279" ht="15.75" customHeight="1">
      <c r="A279" s="38"/>
      <c r="B279" s="3"/>
      <c r="C279" s="3"/>
    </row>
    <row r="280" ht="15.75" customHeight="1">
      <c r="A280" s="38"/>
      <c r="B280" s="3"/>
      <c r="C280" s="3"/>
    </row>
    <row r="281" ht="15.75" customHeight="1">
      <c r="A281" s="38"/>
      <c r="B281" s="3"/>
      <c r="C281" s="3"/>
    </row>
    <row r="282" ht="15.75" customHeight="1">
      <c r="A282" s="38"/>
      <c r="B282" s="3"/>
      <c r="C282" s="3"/>
    </row>
    <row r="283" ht="15.75" customHeight="1">
      <c r="A283" s="38"/>
      <c r="B283" s="3"/>
      <c r="C283" s="3"/>
    </row>
    <row r="284" ht="15.75" customHeight="1">
      <c r="A284" s="38"/>
      <c r="B284" s="3"/>
      <c r="C284" s="3"/>
    </row>
    <row r="285" ht="15.75" customHeight="1">
      <c r="A285" s="38"/>
      <c r="B285" s="3"/>
      <c r="C285" s="3"/>
    </row>
    <row r="286" ht="15.75" customHeight="1">
      <c r="A286" s="38"/>
      <c r="B286" s="3"/>
      <c r="C286" s="3"/>
    </row>
    <row r="287" ht="15.75" customHeight="1">
      <c r="A287" s="38"/>
      <c r="B287" s="3"/>
      <c r="C287" s="3"/>
    </row>
    <row r="288" ht="15.75" customHeight="1">
      <c r="A288" s="38"/>
      <c r="B288" s="3"/>
      <c r="C288" s="3"/>
    </row>
    <row r="289" ht="15.75" customHeight="1">
      <c r="A289" s="38"/>
      <c r="B289" s="3"/>
      <c r="C289" s="3"/>
    </row>
    <row r="290" ht="15.75" customHeight="1">
      <c r="A290" s="38"/>
      <c r="B290" s="3"/>
      <c r="C290" s="3"/>
    </row>
    <row r="291" ht="15.75" customHeight="1">
      <c r="A291" s="38"/>
      <c r="B291" s="3"/>
      <c r="C291" s="3"/>
    </row>
    <row r="292" ht="15.75" customHeight="1">
      <c r="A292" s="38"/>
      <c r="B292" s="3"/>
      <c r="C292" s="3"/>
    </row>
    <row r="293" ht="15.75" customHeight="1">
      <c r="A293" s="38"/>
      <c r="B293" s="3"/>
      <c r="C293" s="3"/>
    </row>
    <row r="294" ht="15.75" customHeight="1">
      <c r="A294" s="38"/>
      <c r="B294" s="3"/>
      <c r="C294" s="3"/>
    </row>
    <row r="295" ht="15.75" customHeight="1">
      <c r="A295" s="38"/>
      <c r="B295" s="3"/>
      <c r="C295" s="3"/>
    </row>
    <row r="296" ht="15.75" customHeight="1">
      <c r="A296" s="38"/>
      <c r="B296" s="3"/>
      <c r="C296" s="3"/>
    </row>
    <row r="297" ht="15.75" customHeight="1">
      <c r="A297" s="38"/>
      <c r="B297" s="3"/>
      <c r="C297" s="3"/>
    </row>
    <row r="298" ht="15.75" customHeight="1">
      <c r="A298" s="38"/>
      <c r="B298" s="3"/>
      <c r="C298" s="3"/>
    </row>
    <row r="299" ht="15.75" customHeight="1">
      <c r="A299" s="38"/>
      <c r="B299" s="3"/>
      <c r="C299" s="3"/>
    </row>
    <row r="300" ht="15.75" customHeight="1">
      <c r="A300" s="38"/>
      <c r="B300" s="3"/>
      <c r="C300" s="3"/>
    </row>
    <row r="301" ht="15.75" customHeight="1">
      <c r="A301" s="38"/>
      <c r="B301" s="3"/>
      <c r="C301" s="3"/>
    </row>
    <row r="302" ht="15.75" customHeight="1">
      <c r="A302" s="38"/>
      <c r="B302" s="3"/>
      <c r="C302" s="3"/>
    </row>
    <row r="303" ht="15.75" customHeight="1">
      <c r="A303" s="38"/>
      <c r="B303" s="3"/>
      <c r="C303" s="3"/>
    </row>
    <row r="304" ht="15.75" customHeight="1">
      <c r="A304" s="38"/>
      <c r="B304" s="3"/>
      <c r="C304" s="3"/>
    </row>
    <row r="305" ht="15.75" customHeight="1">
      <c r="A305" s="38"/>
      <c r="B305" s="3"/>
      <c r="C305" s="3"/>
    </row>
    <row r="306" ht="15.75" customHeight="1">
      <c r="A306" s="38"/>
      <c r="B306" s="3"/>
      <c r="C306" s="3"/>
    </row>
    <row r="307" ht="15.75" customHeight="1">
      <c r="A307" s="38"/>
      <c r="B307" s="3"/>
      <c r="C307" s="3"/>
    </row>
    <row r="308" ht="15.75" customHeight="1">
      <c r="A308" s="38"/>
      <c r="B308" s="3"/>
      <c r="C308" s="3"/>
    </row>
    <row r="309" ht="15.75" customHeight="1">
      <c r="A309" s="38"/>
      <c r="B309" s="3"/>
      <c r="C309" s="3"/>
    </row>
    <row r="310" ht="15.75" customHeight="1">
      <c r="A310" s="38"/>
      <c r="B310" s="3"/>
      <c r="C310" s="3"/>
    </row>
    <row r="311" ht="15.75" customHeight="1">
      <c r="A311" s="38"/>
      <c r="B311" s="3"/>
      <c r="C311" s="3"/>
    </row>
    <row r="312" ht="15.75" customHeight="1">
      <c r="A312" s="38"/>
      <c r="B312" s="3"/>
      <c r="C312" s="3"/>
    </row>
    <row r="313" ht="15.75" customHeight="1">
      <c r="A313" s="38"/>
      <c r="B313" s="3"/>
      <c r="C313" s="3"/>
    </row>
    <row r="314" ht="15.75" customHeight="1">
      <c r="A314" s="38"/>
      <c r="B314" s="3"/>
      <c r="C314" s="3"/>
    </row>
    <row r="315" ht="15.75" customHeight="1">
      <c r="A315" s="38"/>
      <c r="B315" s="3"/>
      <c r="C315" s="3"/>
    </row>
    <row r="316" ht="15.75" customHeight="1">
      <c r="A316" s="38"/>
      <c r="B316" s="3"/>
      <c r="C316" s="3"/>
    </row>
    <row r="317" ht="15.75" customHeight="1">
      <c r="A317" s="38"/>
      <c r="B317" s="3"/>
      <c r="C317" s="3"/>
    </row>
    <row r="318" ht="15.75" customHeight="1">
      <c r="A318" s="38"/>
      <c r="B318" s="3"/>
      <c r="C318" s="3"/>
    </row>
    <row r="319" ht="15.75" customHeight="1">
      <c r="A319" s="38"/>
      <c r="B319" s="3"/>
      <c r="C319" s="3"/>
    </row>
    <row r="320" ht="15.75" customHeight="1">
      <c r="A320" s="38"/>
      <c r="B320" s="3"/>
      <c r="C320" s="3"/>
    </row>
    <row r="321" ht="15.75" customHeight="1">
      <c r="A321" s="38"/>
      <c r="B321" s="3"/>
      <c r="C321" s="3"/>
    </row>
    <row r="322" ht="15.75" customHeight="1">
      <c r="A322" s="38"/>
      <c r="B322" s="3"/>
      <c r="C322" s="3"/>
    </row>
    <row r="323" ht="15.75" customHeight="1">
      <c r="A323" s="38"/>
      <c r="B323" s="3"/>
      <c r="C323" s="3"/>
    </row>
    <row r="324" ht="15.75" customHeight="1">
      <c r="A324" s="38"/>
      <c r="B324" s="3"/>
      <c r="C324" s="3"/>
    </row>
    <row r="325" ht="15.75" customHeight="1">
      <c r="A325" s="38"/>
      <c r="B325" s="3"/>
      <c r="C325" s="3"/>
    </row>
    <row r="326" ht="15.75" customHeight="1">
      <c r="A326" s="38"/>
      <c r="B326" s="3"/>
      <c r="C326" s="3"/>
    </row>
    <row r="327" ht="15.75" customHeight="1">
      <c r="A327" s="38"/>
      <c r="B327" s="3"/>
      <c r="C327" s="3"/>
    </row>
    <row r="328" ht="15.75" customHeight="1">
      <c r="A328" s="38"/>
      <c r="B328" s="3"/>
      <c r="C328" s="3"/>
    </row>
    <row r="329" ht="15.75" customHeight="1">
      <c r="A329" s="38"/>
      <c r="B329" s="3"/>
      <c r="C329" s="3"/>
    </row>
    <row r="330" ht="15.75" customHeight="1">
      <c r="A330" s="38"/>
      <c r="B330" s="3"/>
      <c r="C330" s="3"/>
    </row>
    <row r="331" ht="15.75" customHeight="1">
      <c r="A331" s="38"/>
      <c r="B331" s="3"/>
      <c r="C331" s="3"/>
    </row>
    <row r="332" ht="15.75" customHeight="1">
      <c r="A332" s="38"/>
      <c r="B332" s="3"/>
      <c r="C332" s="3"/>
    </row>
    <row r="333" ht="15.75" customHeight="1">
      <c r="A333" s="38"/>
      <c r="B333" s="3"/>
      <c r="C333" s="3"/>
    </row>
    <row r="334" ht="15.75" customHeight="1">
      <c r="A334" s="38"/>
      <c r="B334" s="3"/>
      <c r="C334" s="3"/>
    </row>
    <row r="335" ht="15.75" customHeight="1">
      <c r="A335" s="38"/>
      <c r="B335" s="3"/>
      <c r="C335" s="3"/>
    </row>
    <row r="336" ht="15.75" customHeight="1">
      <c r="A336" s="38"/>
      <c r="B336" s="3"/>
      <c r="C336" s="3"/>
    </row>
    <row r="337" ht="15.75" customHeight="1">
      <c r="A337" s="38"/>
      <c r="B337" s="3"/>
      <c r="C337" s="3"/>
    </row>
    <row r="338" ht="15.75" customHeight="1">
      <c r="A338" s="38"/>
      <c r="B338" s="3"/>
      <c r="C338" s="3"/>
    </row>
    <row r="339" ht="15.75" customHeight="1">
      <c r="A339" s="38"/>
      <c r="B339" s="3"/>
      <c r="C339" s="3"/>
    </row>
    <row r="340" ht="15.75" customHeight="1">
      <c r="A340" s="38"/>
      <c r="B340" s="3"/>
      <c r="C340" s="3"/>
    </row>
    <row r="341" ht="15.75" customHeight="1">
      <c r="A341" s="38"/>
      <c r="B341" s="3"/>
      <c r="C341" s="3"/>
    </row>
    <row r="342" ht="15.75" customHeight="1">
      <c r="A342" s="38"/>
      <c r="B342" s="3"/>
      <c r="C342" s="3"/>
    </row>
    <row r="343" ht="15.75" customHeight="1">
      <c r="A343" s="38"/>
      <c r="B343" s="3"/>
      <c r="C343" s="3"/>
    </row>
    <row r="344" ht="15.75" customHeight="1">
      <c r="A344" s="38"/>
      <c r="B344" s="3"/>
      <c r="C344" s="3"/>
    </row>
    <row r="345" ht="15.75" customHeight="1">
      <c r="A345" s="38"/>
      <c r="B345" s="3"/>
      <c r="C345" s="3"/>
    </row>
    <row r="346" ht="15.75" customHeight="1">
      <c r="A346" s="38"/>
      <c r="B346" s="3"/>
      <c r="C346" s="3"/>
    </row>
    <row r="347" ht="15.75" customHeight="1">
      <c r="A347" s="38"/>
      <c r="B347" s="3"/>
      <c r="C347" s="3"/>
    </row>
    <row r="348" ht="15.75" customHeight="1">
      <c r="A348" s="38"/>
      <c r="B348" s="3"/>
      <c r="C348" s="3"/>
    </row>
    <row r="349" ht="15.75" customHeight="1">
      <c r="A349" s="38"/>
      <c r="B349" s="3"/>
      <c r="C349" s="3"/>
    </row>
    <row r="350" ht="15.75" customHeight="1">
      <c r="A350" s="38"/>
      <c r="B350" s="3"/>
      <c r="C350" s="3"/>
    </row>
    <row r="351" ht="15.75" customHeight="1">
      <c r="A351" s="38"/>
      <c r="B351" s="3"/>
      <c r="C351" s="3"/>
    </row>
    <row r="352" ht="15.75" customHeight="1">
      <c r="A352" s="38"/>
      <c r="B352" s="3"/>
      <c r="C352" s="3"/>
    </row>
    <row r="353" ht="15.75" customHeight="1">
      <c r="A353" s="38"/>
      <c r="B353" s="3"/>
      <c r="C353" s="3"/>
    </row>
    <row r="354" ht="15.75" customHeight="1">
      <c r="A354" s="38"/>
      <c r="B354" s="3"/>
      <c r="C354" s="3"/>
    </row>
    <row r="355" ht="15.75" customHeight="1">
      <c r="A355" s="38"/>
      <c r="B355" s="3"/>
      <c r="C355" s="3"/>
    </row>
    <row r="356" ht="15.75" customHeight="1">
      <c r="A356" s="38"/>
      <c r="B356" s="3"/>
      <c r="C356" s="3"/>
    </row>
    <row r="357" ht="15.75" customHeight="1">
      <c r="A357" s="38"/>
      <c r="B357" s="3"/>
      <c r="C357" s="3"/>
    </row>
    <row r="358" ht="15.75" customHeight="1">
      <c r="A358" s="38"/>
      <c r="B358" s="3"/>
      <c r="C358" s="3"/>
    </row>
    <row r="359" ht="15.75" customHeight="1">
      <c r="A359" s="38"/>
      <c r="B359" s="3"/>
      <c r="C359" s="3"/>
    </row>
    <row r="360" ht="15.75" customHeight="1">
      <c r="A360" s="38"/>
      <c r="B360" s="3"/>
      <c r="C360" s="3"/>
    </row>
    <row r="361" ht="15.75" customHeight="1">
      <c r="A361" s="38"/>
      <c r="B361" s="3"/>
      <c r="C361" s="3"/>
    </row>
    <row r="362" ht="15.75" customHeight="1">
      <c r="A362" s="38"/>
      <c r="B362" s="3"/>
      <c r="C362" s="3"/>
    </row>
    <row r="363" ht="15.75" customHeight="1">
      <c r="A363" s="38"/>
      <c r="B363" s="3"/>
      <c r="C363" s="3"/>
    </row>
    <row r="364" ht="15.75" customHeight="1">
      <c r="A364" s="38"/>
      <c r="B364" s="3"/>
      <c r="C364" s="3"/>
    </row>
    <row r="365" ht="15.75" customHeight="1">
      <c r="A365" s="38"/>
      <c r="B365" s="3"/>
      <c r="C365" s="3"/>
    </row>
    <row r="366" ht="15.75" customHeight="1">
      <c r="A366" s="38"/>
      <c r="B366" s="3"/>
      <c r="C366" s="3"/>
    </row>
    <row r="367" ht="15.75" customHeight="1">
      <c r="A367" s="38"/>
      <c r="B367" s="3"/>
      <c r="C367" s="3"/>
    </row>
    <row r="368" ht="15.75" customHeight="1">
      <c r="A368" s="38"/>
      <c r="B368" s="3"/>
      <c r="C368" s="3"/>
    </row>
    <row r="369" ht="15.75" customHeight="1">
      <c r="A369" s="38"/>
      <c r="B369" s="3"/>
      <c r="C369" s="3"/>
    </row>
    <row r="370" ht="15.75" customHeight="1">
      <c r="A370" s="38"/>
      <c r="B370" s="3"/>
      <c r="C370" s="3"/>
    </row>
    <row r="371" ht="15.75" customHeight="1">
      <c r="A371" s="38"/>
      <c r="B371" s="3"/>
      <c r="C371" s="3"/>
    </row>
    <row r="372" ht="15.75" customHeight="1">
      <c r="A372" s="38"/>
      <c r="B372" s="3"/>
      <c r="C372" s="3"/>
    </row>
    <row r="373" ht="15.75" customHeight="1">
      <c r="A373" s="38"/>
      <c r="B373" s="3"/>
      <c r="C373" s="3"/>
    </row>
    <row r="374" ht="15.75" customHeight="1">
      <c r="A374" s="38"/>
      <c r="B374" s="3"/>
      <c r="C374" s="3"/>
    </row>
    <row r="375" ht="15.75" customHeight="1">
      <c r="A375" s="38"/>
      <c r="B375" s="3"/>
      <c r="C375" s="3"/>
    </row>
    <row r="376" ht="15.75" customHeight="1">
      <c r="A376" s="38"/>
      <c r="B376" s="3"/>
      <c r="C376" s="3"/>
    </row>
    <row r="377" ht="15.75" customHeight="1">
      <c r="A377" s="38"/>
      <c r="B377" s="3"/>
      <c r="C377" s="3"/>
    </row>
    <row r="378" ht="15.75" customHeight="1">
      <c r="A378" s="38"/>
      <c r="B378" s="3"/>
      <c r="C378" s="3"/>
    </row>
    <row r="379" ht="15.75" customHeight="1">
      <c r="A379" s="38"/>
      <c r="B379" s="3"/>
      <c r="C379" s="3"/>
    </row>
    <row r="380" ht="15.75" customHeight="1">
      <c r="A380" s="38"/>
      <c r="B380" s="3"/>
      <c r="C380" s="3"/>
    </row>
    <row r="381" ht="15.75" customHeight="1">
      <c r="A381" s="38"/>
      <c r="B381" s="3"/>
      <c r="C381" s="3"/>
    </row>
    <row r="382" ht="15.75" customHeight="1">
      <c r="A382" s="38"/>
      <c r="B382" s="3"/>
      <c r="C382" s="3"/>
    </row>
    <row r="383" ht="15.75" customHeight="1">
      <c r="A383" s="38"/>
      <c r="B383" s="3"/>
      <c r="C383" s="3"/>
    </row>
    <row r="384" ht="15.75" customHeight="1">
      <c r="A384" s="38"/>
      <c r="B384" s="3"/>
      <c r="C384" s="3"/>
    </row>
    <row r="385" ht="15.75" customHeight="1">
      <c r="A385" s="38"/>
      <c r="B385" s="3"/>
      <c r="C385" s="3"/>
    </row>
    <row r="386" ht="15.75" customHeight="1">
      <c r="A386" s="38"/>
      <c r="B386" s="3"/>
      <c r="C386" s="3"/>
    </row>
    <row r="387" ht="15.75" customHeight="1">
      <c r="A387" s="38"/>
      <c r="B387" s="3"/>
      <c r="C387" s="3"/>
    </row>
    <row r="388" ht="15.75" customHeight="1">
      <c r="A388" s="38"/>
      <c r="B388" s="3"/>
      <c r="C388" s="3"/>
    </row>
    <row r="389" ht="15.75" customHeight="1">
      <c r="A389" s="38"/>
      <c r="B389" s="3"/>
      <c r="C389" s="3"/>
    </row>
    <row r="390" ht="15.75" customHeight="1">
      <c r="A390" s="38"/>
      <c r="B390" s="3"/>
      <c r="C390" s="3"/>
    </row>
    <row r="391" ht="15.75" customHeight="1">
      <c r="A391" s="38"/>
      <c r="B391" s="3"/>
      <c r="C391" s="3"/>
    </row>
    <row r="392" ht="15.75" customHeight="1">
      <c r="A392" s="38"/>
      <c r="B392" s="3"/>
      <c r="C392" s="3"/>
    </row>
    <row r="393" ht="15.75" customHeight="1">
      <c r="A393" s="38"/>
      <c r="B393" s="3"/>
      <c r="C393" s="3"/>
    </row>
    <row r="394" ht="15.75" customHeight="1">
      <c r="A394" s="38"/>
      <c r="B394" s="3"/>
      <c r="C394" s="3"/>
    </row>
    <row r="395" ht="15.75" customHeight="1">
      <c r="A395" s="38"/>
      <c r="B395" s="3"/>
      <c r="C395" s="3"/>
    </row>
    <row r="396" ht="15.75" customHeight="1">
      <c r="A396" s="38"/>
      <c r="B396" s="3"/>
      <c r="C396" s="3"/>
    </row>
    <row r="397" ht="15.75" customHeight="1">
      <c r="A397" s="38"/>
      <c r="B397" s="3"/>
      <c r="C397" s="3"/>
    </row>
    <row r="398" ht="15.75" customHeight="1">
      <c r="A398" s="38"/>
      <c r="B398" s="3"/>
      <c r="C398" s="3"/>
    </row>
    <row r="399" ht="15.75" customHeight="1">
      <c r="A399" s="38"/>
      <c r="B399" s="3"/>
      <c r="C399" s="3"/>
    </row>
    <row r="400" ht="15.75" customHeight="1">
      <c r="A400" s="38"/>
      <c r="B400" s="3"/>
      <c r="C400" s="3"/>
    </row>
    <row r="401" ht="15.75" customHeight="1">
      <c r="A401" s="38"/>
      <c r="B401" s="3"/>
      <c r="C401" s="3"/>
    </row>
    <row r="402" ht="15.75" customHeight="1">
      <c r="A402" s="38"/>
      <c r="B402" s="3"/>
      <c r="C402" s="3"/>
    </row>
    <row r="403" ht="15.75" customHeight="1">
      <c r="A403" s="38"/>
      <c r="B403" s="3"/>
      <c r="C403" s="3"/>
    </row>
    <row r="404" ht="15.75" customHeight="1">
      <c r="A404" s="38"/>
      <c r="B404" s="3"/>
      <c r="C404" s="3"/>
    </row>
    <row r="405" ht="15.75" customHeight="1">
      <c r="A405" s="38"/>
      <c r="B405" s="3"/>
      <c r="C405" s="3"/>
    </row>
    <row r="406" ht="15.75" customHeight="1">
      <c r="A406" s="38"/>
      <c r="B406" s="3"/>
      <c r="C406" s="3"/>
    </row>
    <row r="407" ht="15.75" customHeight="1">
      <c r="A407" s="38"/>
      <c r="B407" s="3"/>
      <c r="C407" s="3"/>
    </row>
    <row r="408" ht="15.75" customHeight="1">
      <c r="A408" s="38"/>
      <c r="B408" s="3"/>
      <c r="C408" s="3"/>
    </row>
    <row r="409" ht="15.75" customHeight="1">
      <c r="A409" s="38"/>
      <c r="B409" s="3"/>
      <c r="C409" s="3"/>
    </row>
    <row r="410" ht="15.75" customHeight="1">
      <c r="A410" s="38"/>
      <c r="B410" s="3"/>
      <c r="C410" s="3"/>
    </row>
    <row r="411" ht="15.75" customHeight="1">
      <c r="A411" s="38"/>
      <c r="B411" s="3"/>
      <c r="C411" s="3"/>
    </row>
    <row r="412" ht="15.75" customHeight="1">
      <c r="A412" s="38"/>
      <c r="B412" s="3"/>
      <c r="C412" s="3"/>
    </row>
    <row r="413" ht="15.75" customHeight="1">
      <c r="A413" s="38"/>
      <c r="B413" s="3"/>
      <c r="C413" s="3"/>
    </row>
    <row r="414" ht="15.75" customHeight="1">
      <c r="A414" s="38"/>
      <c r="B414" s="3"/>
      <c r="C414" s="3"/>
    </row>
    <row r="415" ht="15.75" customHeight="1">
      <c r="A415" s="38"/>
      <c r="B415" s="3"/>
      <c r="C415" s="3"/>
    </row>
    <row r="416" ht="15.75" customHeight="1">
      <c r="A416" s="38"/>
      <c r="B416" s="3"/>
      <c r="C416" s="3"/>
    </row>
    <row r="417" ht="15.75" customHeight="1">
      <c r="A417" s="38"/>
      <c r="B417" s="3"/>
      <c r="C417" s="3"/>
    </row>
    <row r="418" ht="15.75" customHeight="1">
      <c r="A418" s="38"/>
      <c r="B418" s="3"/>
      <c r="C418" s="3"/>
    </row>
    <row r="419" ht="15.75" customHeight="1">
      <c r="A419" s="38"/>
      <c r="B419" s="3"/>
      <c r="C419" s="3"/>
    </row>
    <row r="420" ht="15.75" customHeight="1">
      <c r="A420" s="38"/>
      <c r="B420" s="3"/>
      <c r="C420" s="3"/>
    </row>
    <row r="421" ht="15.75" customHeight="1">
      <c r="A421" s="38"/>
      <c r="B421" s="3"/>
      <c r="C421" s="3"/>
    </row>
    <row r="422" ht="15.75" customHeight="1">
      <c r="A422" s="38"/>
      <c r="B422" s="3"/>
      <c r="C422" s="3"/>
    </row>
    <row r="423" ht="15.75" customHeight="1">
      <c r="A423" s="38"/>
      <c r="B423" s="3"/>
      <c r="C423" s="3"/>
    </row>
    <row r="424" ht="15.75" customHeight="1">
      <c r="A424" s="38"/>
      <c r="B424" s="3"/>
      <c r="C424" s="3"/>
    </row>
    <row r="425" ht="15.75" customHeight="1">
      <c r="A425" s="38"/>
      <c r="B425" s="3"/>
      <c r="C425" s="3"/>
    </row>
    <row r="426" ht="15.75" customHeight="1">
      <c r="A426" s="38"/>
      <c r="B426" s="3"/>
      <c r="C426" s="3"/>
    </row>
    <row r="427" ht="15.75" customHeight="1">
      <c r="A427" s="38"/>
      <c r="B427" s="3"/>
      <c r="C427" s="3"/>
    </row>
    <row r="428" ht="15.75" customHeight="1">
      <c r="A428" s="38"/>
      <c r="B428" s="3"/>
      <c r="C428" s="3"/>
    </row>
    <row r="429" ht="15.75" customHeight="1">
      <c r="A429" s="38"/>
      <c r="B429" s="3"/>
      <c r="C429" s="3"/>
    </row>
    <row r="430" ht="15.75" customHeight="1">
      <c r="A430" s="38"/>
      <c r="B430" s="3"/>
      <c r="C430" s="3"/>
    </row>
    <row r="431" ht="15.75" customHeight="1">
      <c r="A431" s="38"/>
      <c r="B431" s="3"/>
      <c r="C431" s="3"/>
    </row>
    <row r="432" ht="15.75" customHeight="1">
      <c r="A432" s="38"/>
      <c r="B432" s="3"/>
      <c r="C432" s="3"/>
    </row>
    <row r="433" ht="15.75" customHeight="1">
      <c r="A433" s="38"/>
      <c r="B433" s="3"/>
      <c r="C433" s="3"/>
    </row>
    <row r="434" ht="15.75" customHeight="1">
      <c r="A434" s="38"/>
      <c r="B434" s="3"/>
      <c r="C434" s="3"/>
    </row>
    <row r="435" ht="15.75" customHeight="1">
      <c r="A435" s="38"/>
      <c r="B435" s="3"/>
      <c r="C435" s="3"/>
    </row>
    <row r="436" ht="15.75" customHeight="1">
      <c r="A436" s="38"/>
      <c r="B436" s="3"/>
      <c r="C436" s="3"/>
    </row>
    <row r="437" ht="15.75" customHeight="1">
      <c r="A437" s="38"/>
      <c r="B437" s="3"/>
      <c r="C437" s="3"/>
    </row>
    <row r="438" ht="15.75" customHeight="1">
      <c r="A438" s="38"/>
      <c r="B438" s="3"/>
      <c r="C438" s="3"/>
    </row>
    <row r="439" ht="15.75" customHeight="1">
      <c r="A439" s="38"/>
      <c r="B439" s="3"/>
      <c r="C439" s="3"/>
    </row>
    <row r="440" ht="15.75" customHeight="1">
      <c r="A440" s="38"/>
      <c r="B440" s="3"/>
      <c r="C440" s="3"/>
    </row>
    <row r="441" ht="15.75" customHeight="1">
      <c r="A441" s="38"/>
      <c r="B441" s="3"/>
      <c r="C441" s="3"/>
    </row>
    <row r="442" ht="15.75" customHeight="1">
      <c r="A442" s="38"/>
      <c r="B442" s="3"/>
      <c r="C442" s="3"/>
    </row>
    <row r="443" ht="15.75" customHeight="1">
      <c r="A443" s="38"/>
      <c r="B443" s="3"/>
      <c r="C443" s="3"/>
    </row>
    <row r="444" ht="15.75" customHeight="1">
      <c r="A444" s="38"/>
      <c r="B444" s="3"/>
      <c r="C444" s="3"/>
    </row>
    <row r="445" ht="15.75" customHeight="1">
      <c r="A445" s="38"/>
      <c r="B445" s="3"/>
      <c r="C445" s="3"/>
    </row>
    <row r="446" ht="15.75" customHeight="1">
      <c r="A446" s="38"/>
      <c r="B446" s="3"/>
      <c r="C446" s="3"/>
    </row>
    <row r="447" ht="15.75" customHeight="1">
      <c r="A447" s="38"/>
      <c r="B447" s="3"/>
      <c r="C447" s="3"/>
    </row>
    <row r="448" ht="15.75" customHeight="1">
      <c r="A448" s="38"/>
      <c r="B448" s="3"/>
      <c r="C448" s="3"/>
    </row>
    <row r="449" ht="15.75" customHeight="1">
      <c r="A449" s="38"/>
      <c r="B449" s="3"/>
      <c r="C449" s="3"/>
    </row>
    <row r="450" ht="15.75" customHeight="1">
      <c r="A450" s="38"/>
      <c r="B450" s="3"/>
      <c r="C450" s="3"/>
    </row>
    <row r="451" ht="15.75" customHeight="1">
      <c r="A451" s="38"/>
      <c r="B451" s="3"/>
      <c r="C451" s="3"/>
    </row>
    <row r="452" ht="15.75" customHeight="1">
      <c r="A452" s="38"/>
      <c r="B452" s="3"/>
      <c r="C452" s="3"/>
    </row>
    <row r="453" ht="15.75" customHeight="1">
      <c r="A453" s="38"/>
      <c r="B453" s="3"/>
      <c r="C453" s="3"/>
    </row>
    <row r="454" ht="15.75" customHeight="1">
      <c r="A454" s="38"/>
      <c r="B454" s="3"/>
      <c r="C454" s="3"/>
    </row>
    <row r="455" ht="15.75" customHeight="1">
      <c r="A455" s="38"/>
      <c r="B455" s="3"/>
      <c r="C455" s="3"/>
    </row>
    <row r="456" ht="15.75" customHeight="1">
      <c r="A456" s="38"/>
      <c r="B456" s="3"/>
      <c r="C456" s="3"/>
    </row>
    <row r="457" ht="15.75" customHeight="1">
      <c r="A457" s="38"/>
      <c r="B457" s="3"/>
      <c r="C457" s="3"/>
    </row>
    <row r="458" ht="15.75" customHeight="1">
      <c r="A458" s="38"/>
      <c r="B458" s="3"/>
      <c r="C458" s="3"/>
    </row>
    <row r="459" ht="15.75" customHeight="1">
      <c r="A459" s="38"/>
      <c r="B459" s="3"/>
      <c r="C459" s="3"/>
    </row>
    <row r="460" ht="15.75" customHeight="1">
      <c r="A460" s="38"/>
      <c r="B460" s="3"/>
      <c r="C460" s="3"/>
    </row>
    <row r="461" ht="15.75" customHeight="1">
      <c r="A461" s="38"/>
      <c r="B461" s="3"/>
      <c r="C461" s="3"/>
    </row>
    <row r="462" ht="15.75" customHeight="1">
      <c r="A462" s="38"/>
      <c r="B462" s="3"/>
      <c r="C462" s="3"/>
    </row>
    <row r="463" ht="15.75" customHeight="1">
      <c r="A463" s="38"/>
      <c r="B463" s="3"/>
      <c r="C463" s="3"/>
    </row>
    <row r="464" ht="15.75" customHeight="1">
      <c r="A464" s="38"/>
      <c r="B464" s="3"/>
      <c r="C464" s="3"/>
    </row>
    <row r="465" ht="15.75" customHeight="1">
      <c r="A465" s="38"/>
      <c r="B465" s="3"/>
      <c r="C465" s="3"/>
    </row>
    <row r="466" ht="15.75" customHeight="1">
      <c r="A466" s="38"/>
      <c r="B466" s="3"/>
      <c r="C466" s="3"/>
    </row>
    <row r="467" ht="15.75" customHeight="1">
      <c r="A467" s="38"/>
      <c r="B467" s="3"/>
      <c r="C467" s="3"/>
    </row>
    <row r="468" ht="15.75" customHeight="1">
      <c r="A468" s="38"/>
      <c r="B468" s="3"/>
      <c r="C468" s="3"/>
    </row>
    <row r="469" ht="15.75" customHeight="1">
      <c r="A469" s="38"/>
      <c r="B469" s="3"/>
      <c r="C469" s="3"/>
    </row>
    <row r="470" ht="15.75" customHeight="1">
      <c r="A470" s="38"/>
      <c r="B470" s="3"/>
      <c r="C470" s="3"/>
    </row>
    <row r="471" ht="15.75" customHeight="1">
      <c r="A471" s="38"/>
      <c r="B471" s="3"/>
      <c r="C471" s="3"/>
    </row>
    <row r="472" ht="15.75" customHeight="1">
      <c r="A472" s="38"/>
      <c r="B472" s="3"/>
      <c r="C472" s="3"/>
    </row>
    <row r="473" ht="15.75" customHeight="1">
      <c r="A473" s="38"/>
      <c r="B473" s="3"/>
      <c r="C473" s="3"/>
    </row>
    <row r="474" ht="15.75" customHeight="1">
      <c r="A474" s="38"/>
      <c r="B474" s="3"/>
      <c r="C474" s="3"/>
    </row>
    <row r="475" ht="15.75" customHeight="1">
      <c r="A475" s="38"/>
      <c r="B475" s="3"/>
      <c r="C475" s="3"/>
    </row>
    <row r="476" ht="15.75" customHeight="1">
      <c r="A476" s="38"/>
      <c r="B476" s="3"/>
      <c r="C476" s="3"/>
    </row>
    <row r="477" ht="15.75" customHeight="1">
      <c r="A477" s="38"/>
      <c r="B477" s="3"/>
      <c r="C477" s="3"/>
    </row>
    <row r="478" ht="15.75" customHeight="1">
      <c r="A478" s="38"/>
      <c r="B478" s="3"/>
      <c r="C478" s="3"/>
    </row>
    <row r="479" ht="15.75" customHeight="1">
      <c r="A479" s="38"/>
      <c r="B479" s="3"/>
      <c r="C479" s="3"/>
    </row>
    <row r="480" ht="15.75" customHeight="1">
      <c r="A480" s="38"/>
      <c r="B480" s="3"/>
      <c r="C480" s="3"/>
    </row>
    <row r="481" ht="15.75" customHeight="1">
      <c r="A481" s="38"/>
      <c r="B481" s="3"/>
      <c r="C481" s="3"/>
    </row>
    <row r="482" ht="15.75" customHeight="1">
      <c r="A482" s="38"/>
      <c r="B482" s="3"/>
      <c r="C482" s="3"/>
    </row>
    <row r="483" ht="15.75" customHeight="1">
      <c r="A483" s="38"/>
      <c r="B483" s="3"/>
      <c r="C483" s="3"/>
    </row>
    <row r="484" ht="15.75" customHeight="1">
      <c r="A484" s="38"/>
      <c r="B484" s="3"/>
      <c r="C484" s="3"/>
    </row>
    <row r="485" ht="15.75" customHeight="1">
      <c r="A485" s="38"/>
      <c r="B485" s="3"/>
      <c r="C485" s="3"/>
    </row>
    <row r="486" ht="15.75" customHeight="1">
      <c r="A486" s="38"/>
      <c r="B486" s="3"/>
      <c r="C486" s="3"/>
    </row>
    <row r="487" ht="15.75" customHeight="1">
      <c r="A487" s="38"/>
      <c r="B487" s="3"/>
      <c r="C487" s="3"/>
    </row>
    <row r="488" ht="15.75" customHeight="1">
      <c r="A488" s="38"/>
      <c r="B488" s="3"/>
      <c r="C488" s="3"/>
    </row>
    <row r="489" ht="15.75" customHeight="1">
      <c r="A489" s="38"/>
      <c r="B489" s="3"/>
      <c r="C489" s="3"/>
    </row>
    <row r="490" ht="15.75" customHeight="1">
      <c r="A490" s="38"/>
      <c r="B490" s="3"/>
      <c r="C490" s="3"/>
    </row>
    <row r="491" ht="15.75" customHeight="1">
      <c r="A491" s="38"/>
      <c r="B491" s="3"/>
      <c r="C491" s="3"/>
    </row>
    <row r="492" ht="15.75" customHeight="1">
      <c r="A492" s="38"/>
      <c r="B492" s="3"/>
      <c r="C492" s="3"/>
    </row>
    <row r="493" ht="15.75" customHeight="1">
      <c r="A493" s="38"/>
      <c r="B493" s="3"/>
      <c r="C493" s="3"/>
    </row>
    <row r="494" ht="15.75" customHeight="1">
      <c r="A494" s="38"/>
      <c r="B494" s="3"/>
      <c r="C494" s="3"/>
    </row>
    <row r="495" ht="15.75" customHeight="1">
      <c r="A495" s="38"/>
      <c r="B495" s="3"/>
      <c r="C495" s="3"/>
    </row>
    <row r="496" ht="15.75" customHeight="1">
      <c r="A496" s="38"/>
      <c r="B496" s="3"/>
      <c r="C496" s="3"/>
    </row>
    <row r="497" ht="15.75" customHeight="1">
      <c r="A497" s="38"/>
      <c r="B497" s="3"/>
      <c r="C497" s="3"/>
    </row>
    <row r="498" ht="15.75" customHeight="1">
      <c r="A498" s="38"/>
      <c r="B498" s="3"/>
      <c r="C498" s="3"/>
    </row>
    <row r="499" ht="15.75" customHeight="1">
      <c r="A499" s="38"/>
      <c r="B499" s="3"/>
      <c r="C499" s="3"/>
    </row>
    <row r="500" ht="15.75" customHeight="1">
      <c r="A500" s="38"/>
      <c r="B500" s="3"/>
      <c r="C500" s="3"/>
    </row>
    <row r="501" ht="15.75" customHeight="1">
      <c r="A501" s="38"/>
      <c r="B501" s="3"/>
      <c r="C501" s="3"/>
    </row>
    <row r="502" ht="15.75" customHeight="1">
      <c r="A502" s="38"/>
      <c r="B502" s="3"/>
      <c r="C502" s="3"/>
    </row>
    <row r="503" ht="15.75" customHeight="1">
      <c r="A503" s="38"/>
      <c r="B503" s="3"/>
      <c r="C503" s="3"/>
    </row>
    <row r="504" ht="15.75" customHeight="1">
      <c r="A504" s="38"/>
      <c r="B504" s="3"/>
      <c r="C504" s="3"/>
    </row>
    <row r="505" ht="15.75" customHeight="1">
      <c r="A505" s="38"/>
      <c r="B505" s="3"/>
      <c r="C505" s="3"/>
    </row>
    <row r="506" ht="15.75" customHeight="1">
      <c r="A506" s="38"/>
      <c r="B506" s="3"/>
      <c r="C506" s="3"/>
    </row>
    <row r="507" ht="15.75" customHeight="1">
      <c r="A507" s="38"/>
      <c r="B507" s="3"/>
      <c r="C507" s="3"/>
    </row>
    <row r="508" ht="15.75" customHeight="1">
      <c r="A508" s="38"/>
      <c r="B508" s="3"/>
      <c r="C508" s="3"/>
    </row>
    <row r="509" ht="15.75" customHeight="1">
      <c r="A509" s="38"/>
      <c r="B509" s="3"/>
      <c r="C509" s="3"/>
    </row>
    <row r="510" ht="15.75" customHeight="1">
      <c r="A510" s="38"/>
      <c r="B510" s="3"/>
      <c r="C510" s="3"/>
    </row>
    <row r="511" ht="15.75" customHeight="1">
      <c r="A511" s="38"/>
      <c r="B511" s="3"/>
      <c r="C511" s="3"/>
    </row>
    <row r="512" ht="15.75" customHeight="1">
      <c r="A512" s="38"/>
      <c r="B512" s="3"/>
      <c r="C512" s="3"/>
    </row>
    <row r="513" ht="15.75" customHeight="1">
      <c r="A513" s="38"/>
      <c r="B513" s="3"/>
      <c r="C513" s="3"/>
    </row>
    <row r="514" ht="15.75" customHeight="1">
      <c r="A514" s="38"/>
      <c r="B514" s="3"/>
      <c r="C514" s="3"/>
    </row>
    <row r="515" ht="15.75" customHeight="1">
      <c r="A515" s="38"/>
      <c r="B515" s="3"/>
      <c r="C515" s="3"/>
    </row>
    <row r="516" ht="15.75" customHeight="1">
      <c r="A516" s="38"/>
      <c r="B516" s="3"/>
      <c r="C516" s="3"/>
    </row>
    <row r="517" ht="15.75" customHeight="1">
      <c r="A517" s="38"/>
      <c r="B517" s="3"/>
      <c r="C517" s="3"/>
    </row>
    <row r="518" ht="15.75" customHeight="1">
      <c r="A518" s="38"/>
      <c r="B518" s="3"/>
      <c r="C518" s="3"/>
    </row>
    <row r="519" ht="15.75" customHeight="1">
      <c r="A519" s="38"/>
      <c r="B519" s="3"/>
      <c r="C519" s="3"/>
    </row>
    <row r="520" ht="15.75" customHeight="1">
      <c r="A520" s="38"/>
      <c r="B520" s="3"/>
      <c r="C520" s="3"/>
    </row>
    <row r="521" ht="15.75" customHeight="1">
      <c r="A521" s="38"/>
      <c r="B521" s="3"/>
      <c r="C521" s="3"/>
    </row>
    <row r="522" ht="15.75" customHeight="1">
      <c r="A522" s="38"/>
      <c r="B522" s="3"/>
      <c r="C522" s="3"/>
    </row>
    <row r="523" ht="15.75" customHeight="1">
      <c r="A523" s="38"/>
      <c r="B523" s="3"/>
      <c r="C523" s="3"/>
    </row>
    <row r="524" ht="15.75" customHeight="1">
      <c r="A524" s="38"/>
      <c r="B524" s="3"/>
      <c r="C524" s="3"/>
    </row>
    <row r="525" ht="15.75" customHeight="1">
      <c r="A525" s="38"/>
      <c r="B525" s="3"/>
      <c r="C525" s="3"/>
    </row>
    <row r="526" ht="15.75" customHeight="1">
      <c r="A526" s="38"/>
      <c r="B526" s="3"/>
      <c r="C526" s="3"/>
    </row>
    <row r="527" ht="15.75" customHeight="1">
      <c r="A527" s="38"/>
      <c r="B527" s="3"/>
      <c r="C527" s="3"/>
    </row>
    <row r="528" ht="15.75" customHeight="1">
      <c r="A528" s="38"/>
      <c r="B528" s="3"/>
      <c r="C528" s="3"/>
    </row>
    <row r="529" ht="15.75" customHeight="1">
      <c r="A529" s="38"/>
      <c r="B529" s="3"/>
      <c r="C529" s="3"/>
    </row>
    <row r="530" ht="15.75" customHeight="1">
      <c r="A530" s="38"/>
      <c r="B530" s="3"/>
      <c r="C530" s="3"/>
    </row>
    <row r="531" ht="15.75" customHeight="1">
      <c r="A531" s="38"/>
      <c r="B531" s="3"/>
      <c r="C531" s="3"/>
    </row>
    <row r="532" ht="15.75" customHeight="1">
      <c r="A532" s="38"/>
      <c r="B532" s="3"/>
      <c r="C532" s="3"/>
    </row>
    <row r="533" ht="15.75" customHeight="1">
      <c r="A533" s="38"/>
      <c r="B533" s="3"/>
      <c r="C533" s="3"/>
    </row>
    <row r="534" ht="15.75" customHeight="1">
      <c r="A534" s="38"/>
      <c r="B534" s="3"/>
      <c r="C534" s="3"/>
    </row>
    <row r="535" ht="15.75" customHeight="1">
      <c r="A535" s="38"/>
      <c r="B535" s="3"/>
      <c r="C535" s="3"/>
    </row>
    <row r="536" ht="15.75" customHeight="1">
      <c r="A536" s="38"/>
      <c r="B536" s="3"/>
      <c r="C536" s="3"/>
    </row>
    <row r="537" ht="15.75" customHeight="1">
      <c r="A537" s="38"/>
      <c r="B537" s="3"/>
      <c r="C537" s="3"/>
    </row>
    <row r="538" ht="15.75" customHeight="1">
      <c r="A538" s="38"/>
      <c r="B538" s="3"/>
      <c r="C538" s="3"/>
    </row>
    <row r="539" ht="15.75" customHeight="1">
      <c r="A539" s="38"/>
      <c r="B539" s="3"/>
      <c r="C539" s="3"/>
    </row>
    <row r="540" ht="15.75" customHeight="1">
      <c r="A540" s="38"/>
      <c r="B540" s="3"/>
      <c r="C540" s="3"/>
    </row>
    <row r="541" ht="15.75" customHeight="1">
      <c r="A541" s="38"/>
      <c r="B541" s="3"/>
      <c r="C541" s="3"/>
    </row>
    <row r="542" ht="15.75" customHeight="1">
      <c r="A542" s="38"/>
      <c r="B542" s="3"/>
      <c r="C542" s="3"/>
    </row>
    <row r="543" ht="15.75" customHeight="1">
      <c r="A543" s="38"/>
      <c r="B543" s="3"/>
      <c r="C543" s="3"/>
    </row>
    <row r="544" ht="15.75" customHeight="1">
      <c r="A544" s="38"/>
      <c r="B544" s="3"/>
      <c r="C544" s="3"/>
    </row>
    <row r="545" ht="15.75" customHeight="1">
      <c r="A545" s="38"/>
      <c r="B545" s="3"/>
      <c r="C545" s="3"/>
    </row>
    <row r="546" ht="15.75" customHeight="1">
      <c r="A546" s="38"/>
      <c r="B546" s="3"/>
      <c r="C546" s="3"/>
    </row>
    <row r="547" ht="15.75" customHeight="1">
      <c r="A547" s="38"/>
      <c r="B547" s="3"/>
      <c r="C547" s="3"/>
    </row>
    <row r="548" ht="15.75" customHeight="1">
      <c r="A548" s="38"/>
      <c r="B548" s="3"/>
      <c r="C548" s="3"/>
    </row>
    <row r="549" ht="15.75" customHeight="1">
      <c r="A549" s="38"/>
      <c r="B549" s="3"/>
      <c r="C549" s="3"/>
    </row>
    <row r="550" ht="15.75" customHeight="1">
      <c r="A550" s="38"/>
      <c r="B550" s="3"/>
      <c r="C550" s="3"/>
    </row>
    <row r="551" ht="15.75" customHeight="1">
      <c r="A551" s="38"/>
      <c r="B551" s="3"/>
      <c r="C551" s="3"/>
    </row>
    <row r="552" ht="15.75" customHeight="1">
      <c r="A552" s="38"/>
      <c r="B552" s="3"/>
      <c r="C552" s="3"/>
    </row>
    <row r="553" ht="15.75" customHeight="1">
      <c r="A553" s="38"/>
      <c r="B553" s="3"/>
      <c r="C553" s="3"/>
    </row>
    <row r="554" ht="15.75" customHeight="1">
      <c r="A554" s="38"/>
      <c r="B554" s="3"/>
      <c r="C554" s="3"/>
    </row>
    <row r="555" ht="15.75" customHeight="1">
      <c r="A555" s="38"/>
      <c r="B555" s="3"/>
      <c r="C555" s="3"/>
    </row>
    <row r="556" ht="15.75" customHeight="1">
      <c r="A556" s="38"/>
      <c r="B556" s="3"/>
      <c r="C556" s="3"/>
    </row>
    <row r="557" ht="15.75" customHeight="1">
      <c r="A557" s="38"/>
      <c r="B557" s="3"/>
      <c r="C557" s="3"/>
    </row>
    <row r="558" ht="15.75" customHeight="1">
      <c r="A558" s="38"/>
      <c r="B558" s="3"/>
      <c r="C558" s="3"/>
    </row>
    <row r="559" ht="15.75" customHeight="1">
      <c r="A559" s="38"/>
      <c r="B559" s="3"/>
      <c r="C559" s="3"/>
    </row>
    <row r="560" ht="15.75" customHeight="1">
      <c r="A560" s="38"/>
      <c r="B560" s="3"/>
      <c r="C560" s="3"/>
    </row>
    <row r="561" ht="15.75" customHeight="1">
      <c r="A561" s="38"/>
      <c r="B561" s="3"/>
      <c r="C561" s="3"/>
    </row>
    <row r="562" ht="15.75" customHeight="1">
      <c r="A562" s="38"/>
      <c r="B562" s="3"/>
      <c r="C562" s="3"/>
    </row>
    <row r="563" ht="15.75" customHeight="1">
      <c r="A563" s="38"/>
      <c r="B563" s="3"/>
      <c r="C563" s="3"/>
    </row>
    <row r="564" ht="15.75" customHeight="1">
      <c r="A564" s="38"/>
      <c r="B564" s="3"/>
      <c r="C564" s="3"/>
    </row>
    <row r="565" ht="15.75" customHeight="1">
      <c r="A565" s="38"/>
      <c r="B565" s="3"/>
      <c r="C565" s="3"/>
    </row>
    <row r="566" ht="15.75" customHeight="1">
      <c r="A566" s="38"/>
      <c r="B566" s="3"/>
      <c r="C566" s="3"/>
    </row>
    <row r="567" ht="15.75" customHeight="1">
      <c r="A567" s="38"/>
      <c r="B567" s="3"/>
      <c r="C567" s="3"/>
    </row>
    <row r="568" ht="15.75" customHeight="1">
      <c r="A568" s="38"/>
      <c r="B568" s="3"/>
      <c r="C568" s="3"/>
    </row>
    <row r="569" ht="15.75" customHeight="1">
      <c r="A569" s="38"/>
      <c r="B569" s="3"/>
      <c r="C569" s="3"/>
    </row>
    <row r="570" ht="15.75" customHeight="1">
      <c r="A570" s="38"/>
      <c r="B570" s="3"/>
      <c r="C570" s="3"/>
    </row>
    <row r="571" ht="15.75" customHeight="1">
      <c r="A571" s="38"/>
      <c r="B571" s="3"/>
      <c r="C571" s="3"/>
    </row>
    <row r="572" ht="15.75" customHeight="1">
      <c r="A572" s="38"/>
      <c r="B572" s="3"/>
      <c r="C572" s="3"/>
    </row>
    <row r="573" ht="15.75" customHeight="1">
      <c r="A573" s="38"/>
      <c r="B573" s="3"/>
      <c r="C573" s="3"/>
    </row>
    <row r="574" ht="15.75" customHeight="1">
      <c r="A574" s="38"/>
      <c r="B574" s="3"/>
      <c r="C574" s="3"/>
    </row>
    <row r="575" ht="15.75" customHeight="1">
      <c r="A575" s="38"/>
      <c r="B575" s="3"/>
      <c r="C575" s="3"/>
    </row>
    <row r="576" ht="15.75" customHeight="1">
      <c r="A576" s="38"/>
      <c r="B576" s="3"/>
      <c r="C576" s="3"/>
    </row>
    <row r="577" ht="15.75" customHeight="1">
      <c r="A577" s="38"/>
      <c r="B577" s="3"/>
      <c r="C577" s="3"/>
    </row>
    <row r="578" ht="15.75" customHeight="1">
      <c r="A578" s="38"/>
      <c r="B578" s="3"/>
      <c r="C578" s="3"/>
    </row>
    <row r="579" ht="15.75" customHeight="1">
      <c r="A579" s="38"/>
      <c r="B579" s="3"/>
      <c r="C579" s="3"/>
    </row>
    <row r="580" ht="15.75" customHeight="1">
      <c r="A580" s="38"/>
      <c r="B580" s="3"/>
      <c r="C580" s="3"/>
    </row>
    <row r="581" ht="15.75" customHeight="1">
      <c r="A581" s="38"/>
      <c r="B581" s="3"/>
      <c r="C581" s="3"/>
    </row>
    <row r="582" ht="15.75" customHeight="1">
      <c r="A582" s="38"/>
      <c r="B582" s="3"/>
      <c r="C582" s="3"/>
    </row>
    <row r="583" ht="15.75" customHeight="1">
      <c r="A583" s="38"/>
      <c r="B583" s="3"/>
      <c r="C583" s="3"/>
    </row>
    <row r="584" ht="15.75" customHeight="1">
      <c r="A584" s="38"/>
      <c r="B584" s="3"/>
      <c r="C584" s="3"/>
    </row>
    <row r="585" ht="15.75" customHeight="1">
      <c r="A585" s="38"/>
      <c r="B585" s="3"/>
      <c r="C585" s="3"/>
    </row>
    <row r="586" ht="15.75" customHeight="1">
      <c r="A586" s="38"/>
      <c r="B586" s="3"/>
      <c r="C586" s="3"/>
    </row>
    <row r="587" ht="15.75" customHeight="1">
      <c r="A587" s="38"/>
      <c r="B587" s="3"/>
      <c r="C587" s="3"/>
    </row>
    <row r="588" ht="15.75" customHeight="1">
      <c r="A588" s="38"/>
      <c r="B588" s="3"/>
      <c r="C588" s="3"/>
    </row>
    <row r="589" ht="15.75" customHeight="1">
      <c r="A589" s="38"/>
      <c r="B589" s="3"/>
      <c r="C589" s="3"/>
    </row>
    <row r="590" ht="15.75" customHeight="1">
      <c r="A590" s="38"/>
      <c r="B590" s="3"/>
      <c r="C590" s="3"/>
    </row>
    <row r="591" ht="15.75" customHeight="1">
      <c r="A591" s="38"/>
      <c r="B591" s="3"/>
      <c r="C591" s="3"/>
    </row>
    <row r="592" ht="15.75" customHeight="1">
      <c r="A592" s="38"/>
      <c r="B592" s="3"/>
      <c r="C592" s="3"/>
    </row>
    <row r="593" ht="15.75" customHeight="1">
      <c r="A593" s="38"/>
      <c r="B593" s="3"/>
      <c r="C593" s="3"/>
    </row>
    <row r="594" ht="15.75" customHeight="1">
      <c r="A594" s="38"/>
      <c r="B594" s="3"/>
      <c r="C594" s="3"/>
    </row>
    <row r="595" ht="15.75" customHeight="1">
      <c r="A595" s="38"/>
      <c r="B595" s="3"/>
      <c r="C595" s="3"/>
    </row>
    <row r="596" ht="15.75" customHeight="1">
      <c r="A596" s="38"/>
      <c r="B596" s="3"/>
      <c r="C596" s="3"/>
    </row>
    <row r="597" ht="15.75" customHeight="1">
      <c r="A597" s="38"/>
      <c r="B597" s="3"/>
      <c r="C597" s="3"/>
    </row>
    <row r="598" ht="15.75" customHeight="1">
      <c r="A598" s="38"/>
      <c r="B598" s="3"/>
      <c r="C598" s="3"/>
    </row>
    <row r="599" ht="15.75" customHeight="1">
      <c r="A599" s="38"/>
      <c r="B599" s="3"/>
      <c r="C599" s="3"/>
    </row>
    <row r="600" ht="15.75" customHeight="1">
      <c r="A600" s="38"/>
      <c r="B600" s="3"/>
      <c r="C600" s="3"/>
    </row>
    <row r="601" ht="15.75" customHeight="1">
      <c r="A601" s="38"/>
      <c r="B601" s="3"/>
      <c r="C601" s="3"/>
    </row>
    <row r="602" ht="15.75" customHeight="1">
      <c r="A602" s="38"/>
      <c r="B602" s="3"/>
      <c r="C602" s="3"/>
    </row>
    <row r="603" ht="15.75" customHeight="1">
      <c r="A603" s="38"/>
      <c r="B603" s="3"/>
      <c r="C603" s="3"/>
    </row>
    <row r="604" ht="15.75" customHeight="1">
      <c r="A604" s="38"/>
      <c r="B604" s="3"/>
      <c r="C604" s="3"/>
    </row>
    <row r="605" ht="15.75" customHeight="1">
      <c r="A605" s="38"/>
      <c r="B605" s="3"/>
      <c r="C605" s="3"/>
    </row>
    <row r="606" ht="15.75" customHeight="1">
      <c r="A606" s="38"/>
      <c r="B606" s="3"/>
      <c r="C606" s="3"/>
    </row>
    <row r="607" ht="15.75" customHeight="1">
      <c r="A607" s="38"/>
      <c r="B607" s="3"/>
      <c r="C607" s="3"/>
    </row>
    <row r="608" ht="15.75" customHeight="1">
      <c r="A608" s="38"/>
      <c r="B608" s="3"/>
      <c r="C608" s="3"/>
    </row>
    <row r="609" ht="15.75" customHeight="1">
      <c r="A609" s="38"/>
      <c r="B609" s="3"/>
      <c r="C609" s="3"/>
    </row>
    <row r="610" ht="15.75" customHeight="1">
      <c r="A610" s="38"/>
      <c r="B610" s="3"/>
      <c r="C610" s="3"/>
    </row>
    <row r="611" ht="15.75" customHeight="1">
      <c r="A611" s="38"/>
      <c r="B611" s="3"/>
      <c r="C611" s="3"/>
    </row>
    <row r="612" ht="15.75" customHeight="1">
      <c r="A612" s="38"/>
      <c r="B612" s="3"/>
      <c r="C612" s="3"/>
    </row>
    <row r="613" ht="15.75" customHeight="1">
      <c r="A613" s="38"/>
      <c r="B613" s="3"/>
      <c r="C613" s="3"/>
    </row>
    <row r="614" ht="15.75" customHeight="1">
      <c r="A614" s="38"/>
      <c r="B614" s="3"/>
      <c r="C614" s="3"/>
    </row>
    <row r="615" ht="15.75" customHeight="1">
      <c r="A615" s="38"/>
      <c r="B615" s="3"/>
      <c r="C615" s="3"/>
    </row>
    <row r="616" ht="15.75" customHeight="1">
      <c r="A616" s="38"/>
      <c r="B616" s="3"/>
      <c r="C616" s="3"/>
    </row>
    <row r="617" ht="15.75" customHeight="1">
      <c r="A617" s="38"/>
      <c r="B617" s="3"/>
      <c r="C617" s="3"/>
    </row>
    <row r="618" ht="15.75" customHeight="1">
      <c r="A618" s="38"/>
      <c r="B618" s="3"/>
      <c r="C618" s="3"/>
    </row>
    <row r="619" ht="15.75" customHeight="1">
      <c r="A619" s="38"/>
      <c r="B619" s="3"/>
      <c r="C619" s="3"/>
    </row>
    <row r="620" ht="15.75" customHeight="1">
      <c r="A620" s="38"/>
      <c r="B620" s="3"/>
      <c r="C620" s="3"/>
    </row>
    <row r="621" ht="15.75" customHeight="1">
      <c r="A621" s="38"/>
      <c r="B621" s="3"/>
      <c r="C621" s="3"/>
    </row>
    <row r="622" ht="15.75" customHeight="1">
      <c r="A622" s="38"/>
      <c r="B622" s="3"/>
      <c r="C622" s="3"/>
    </row>
    <row r="623" ht="15.75" customHeight="1">
      <c r="A623" s="38"/>
      <c r="B623" s="3"/>
      <c r="C623" s="3"/>
    </row>
    <row r="624" ht="15.75" customHeight="1">
      <c r="A624" s="38"/>
      <c r="B624" s="3"/>
      <c r="C624" s="3"/>
    </row>
    <row r="625" ht="15.75" customHeight="1">
      <c r="A625" s="38"/>
      <c r="B625" s="3"/>
      <c r="C625" s="3"/>
    </row>
    <row r="626" ht="15.75" customHeight="1">
      <c r="A626" s="38"/>
      <c r="B626" s="3"/>
      <c r="C626" s="3"/>
    </row>
    <row r="627" ht="15.75" customHeight="1">
      <c r="A627" s="38"/>
      <c r="B627" s="3"/>
      <c r="C627" s="3"/>
    </row>
    <row r="628" ht="15.75" customHeight="1">
      <c r="A628" s="38"/>
      <c r="B628" s="3"/>
      <c r="C628" s="3"/>
    </row>
    <row r="629" ht="15.75" customHeight="1">
      <c r="A629" s="38"/>
      <c r="B629" s="3"/>
      <c r="C629" s="3"/>
    </row>
    <row r="630" ht="15.75" customHeight="1">
      <c r="A630" s="38"/>
      <c r="B630" s="3"/>
      <c r="C630" s="3"/>
    </row>
    <row r="631" ht="15.75" customHeight="1">
      <c r="A631" s="38"/>
      <c r="B631" s="3"/>
      <c r="C631" s="3"/>
    </row>
    <row r="632" ht="15.75" customHeight="1">
      <c r="A632" s="38"/>
      <c r="B632" s="3"/>
      <c r="C632" s="3"/>
    </row>
    <row r="633" ht="15.75" customHeight="1">
      <c r="A633" s="38"/>
      <c r="B633" s="3"/>
      <c r="C633" s="3"/>
    </row>
    <row r="634" ht="15.75" customHeight="1">
      <c r="A634" s="38"/>
      <c r="B634" s="3"/>
      <c r="C634" s="3"/>
    </row>
    <row r="635" ht="15.75" customHeight="1">
      <c r="A635" s="38"/>
      <c r="B635" s="3"/>
      <c r="C635" s="3"/>
    </row>
    <row r="636" ht="15.75" customHeight="1">
      <c r="A636" s="38"/>
      <c r="B636" s="3"/>
      <c r="C636" s="3"/>
    </row>
    <row r="637" ht="15.75" customHeight="1">
      <c r="A637" s="38"/>
      <c r="B637" s="3"/>
      <c r="C637" s="3"/>
    </row>
    <row r="638" ht="15.75" customHeight="1">
      <c r="A638" s="38"/>
      <c r="B638" s="3"/>
      <c r="C638" s="3"/>
    </row>
    <row r="639" ht="15.75" customHeight="1">
      <c r="A639" s="38"/>
      <c r="B639" s="3"/>
      <c r="C639" s="3"/>
    </row>
    <row r="640" ht="15.75" customHeight="1">
      <c r="A640" s="38"/>
      <c r="B640" s="3"/>
      <c r="C640" s="3"/>
    </row>
    <row r="641" ht="15.75" customHeight="1">
      <c r="A641" s="38"/>
      <c r="B641" s="3"/>
      <c r="C641" s="3"/>
    </row>
    <row r="642" ht="15.75" customHeight="1">
      <c r="A642" s="38"/>
      <c r="B642" s="3"/>
      <c r="C642" s="3"/>
    </row>
    <row r="643" ht="15.75" customHeight="1">
      <c r="A643" s="38"/>
      <c r="B643" s="3"/>
      <c r="C643" s="3"/>
    </row>
    <row r="644" ht="15.75" customHeight="1">
      <c r="A644" s="38"/>
      <c r="B644" s="3"/>
      <c r="C644" s="3"/>
    </row>
    <row r="645" ht="15.75" customHeight="1">
      <c r="A645" s="38"/>
      <c r="B645" s="3"/>
      <c r="C645" s="3"/>
    </row>
    <row r="646" ht="15.75" customHeight="1">
      <c r="A646" s="38"/>
      <c r="B646" s="3"/>
      <c r="C646" s="3"/>
    </row>
    <row r="647" ht="15.75" customHeight="1">
      <c r="A647" s="38"/>
      <c r="B647" s="3"/>
      <c r="C647" s="3"/>
    </row>
    <row r="648" ht="15.75" customHeight="1">
      <c r="A648" s="38"/>
      <c r="B648" s="3"/>
      <c r="C648" s="3"/>
    </row>
    <row r="649" ht="15.75" customHeight="1">
      <c r="A649" s="38"/>
      <c r="B649" s="3"/>
      <c r="C649" s="3"/>
    </row>
    <row r="650" ht="15.75" customHeight="1">
      <c r="A650" s="38"/>
      <c r="B650" s="3"/>
      <c r="C650" s="3"/>
    </row>
    <row r="651" ht="15.75" customHeight="1">
      <c r="A651" s="38"/>
      <c r="B651" s="3"/>
      <c r="C651" s="3"/>
    </row>
    <row r="652" ht="15.75" customHeight="1">
      <c r="A652" s="38"/>
      <c r="B652" s="3"/>
      <c r="C652" s="3"/>
    </row>
    <row r="653" ht="15.75" customHeight="1">
      <c r="A653" s="38"/>
      <c r="B653" s="3"/>
      <c r="C653" s="3"/>
    </row>
    <row r="654" ht="15.75" customHeight="1">
      <c r="A654" s="38"/>
      <c r="B654" s="3"/>
      <c r="C654" s="3"/>
    </row>
    <row r="655" ht="15.75" customHeight="1">
      <c r="A655" s="38"/>
      <c r="B655" s="3"/>
      <c r="C655" s="3"/>
    </row>
    <row r="656" ht="15.75" customHeight="1">
      <c r="A656" s="38"/>
      <c r="B656" s="3"/>
      <c r="C656" s="3"/>
    </row>
    <row r="657" ht="15.75" customHeight="1">
      <c r="A657" s="38"/>
      <c r="B657" s="3"/>
      <c r="C657" s="3"/>
    </row>
    <row r="658" ht="15.75" customHeight="1">
      <c r="A658" s="38"/>
      <c r="B658" s="3"/>
      <c r="C658" s="3"/>
    </row>
    <row r="659" ht="15.75" customHeight="1">
      <c r="A659" s="38"/>
      <c r="B659" s="3"/>
      <c r="C659" s="3"/>
    </row>
    <row r="660" ht="15.75" customHeight="1">
      <c r="A660" s="38"/>
      <c r="B660" s="3"/>
      <c r="C660" s="3"/>
    </row>
    <row r="661" ht="15.75" customHeight="1">
      <c r="A661" s="38"/>
      <c r="B661" s="3"/>
      <c r="C661" s="3"/>
    </row>
    <row r="662" ht="15.75" customHeight="1">
      <c r="A662" s="38"/>
      <c r="B662" s="3"/>
      <c r="C662" s="3"/>
    </row>
    <row r="663" ht="15.75" customHeight="1">
      <c r="A663" s="38"/>
      <c r="B663" s="3"/>
      <c r="C663" s="3"/>
    </row>
    <row r="664" ht="15.75" customHeight="1">
      <c r="A664" s="38"/>
      <c r="B664" s="3"/>
      <c r="C664" s="3"/>
    </row>
    <row r="665" ht="15.75" customHeight="1">
      <c r="A665" s="38"/>
      <c r="B665" s="3"/>
      <c r="C665" s="3"/>
    </row>
    <row r="666" ht="15.75" customHeight="1">
      <c r="A666" s="38"/>
      <c r="B666" s="3"/>
      <c r="C666" s="3"/>
    </row>
    <row r="667" ht="15.75" customHeight="1">
      <c r="A667" s="38"/>
      <c r="B667" s="3"/>
      <c r="C667" s="3"/>
    </row>
    <row r="668" ht="15.75" customHeight="1">
      <c r="A668" s="38"/>
      <c r="B668" s="3"/>
      <c r="C668" s="3"/>
    </row>
    <row r="669" ht="15.75" customHeight="1">
      <c r="A669" s="38"/>
      <c r="B669" s="3"/>
      <c r="C669" s="3"/>
    </row>
    <row r="670" ht="15.75" customHeight="1">
      <c r="A670" s="38"/>
      <c r="B670" s="3"/>
      <c r="C670" s="3"/>
    </row>
    <row r="671" ht="15.75" customHeight="1">
      <c r="A671" s="38"/>
      <c r="B671" s="3"/>
      <c r="C671" s="3"/>
    </row>
    <row r="672" ht="15.75" customHeight="1">
      <c r="A672" s="38"/>
      <c r="B672" s="3"/>
      <c r="C672" s="3"/>
    </row>
    <row r="673" ht="15.75" customHeight="1">
      <c r="A673" s="38"/>
      <c r="B673" s="3"/>
      <c r="C673" s="3"/>
    </row>
    <row r="674" ht="15.75" customHeight="1">
      <c r="A674" s="38"/>
      <c r="B674" s="3"/>
      <c r="C674" s="3"/>
    </row>
    <row r="675" ht="15.75" customHeight="1">
      <c r="A675" s="38"/>
      <c r="B675" s="3"/>
      <c r="C675" s="3"/>
    </row>
    <row r="676" ht="15.75" customHeight="1">
      <c r="A676" s="38"/>
      <c r="B676" s="3"/>
      <c r="C676" s="3"/>
    </row>
    <row r="677" ht="15.75" customHeight="1">
      <c r="A677" s="38"/>
      <c r="B677" s="3"/>
      <c r="C677" s="3"/>
    </row>
    <row r="678" ht="15.75" customHeight="1">
      <c r="A678" s="38"/>
      <c r="B678" s="3"/>
      <c r="C678" s="3"/>
    </row>
    <row r="679" ht="15.75" customHeight="1">
      <c r="A679" s="38"/>
      <c r="B679" s="3"/>
      <c r="C679" s="3"/>
    </row>
    <row r="680" ht="15.75" customHeight="1">
      <c r="A680" s="38"/>
      <c r="B680" s="3"/>
      <c r="C680" s="3"/>
    </row>
    <row r="681" ht="15.75" customHeight="1">
      <c r="A681" s="38"/>
      <c r="B681" s="3"/>
      <c r="C681" s="3"/>
    </row>
    <row r="682" ht="15.75" customHeight="1">
      <c r="A682" s="38"/>
      <c r="B682" s="3"/>
      <c r="C682" s="3"/>
    </row>
    <row r="683" ht="15.75" customHeight="1">
      <c r="A683" s="38"/>
      <c r="B683" s="3"/>
      <c r="C683" s="3"/>
    </row>
    <row r="684" ht="15.75" customHeight="1">
      <c r="A684" s="38"/>
      <c r="B684" s="3"/>
      <c r="C684" s="3"/>
    </row>
    <row r="685" ht="15.75" customHeight="1">
      <c r="A685" s="38"/>
      <c r="B685" s="3"/>
      <c r="C685" s="3"/>
    </row>
    <row r="686" ht="15.75" customHeight="1">
      <c r="A686" s="38"/>
      <c r="B686" s="3"/>
      <c r="C686" s="3"/>
    </row>
    <row r="687" ht="15.75" customHeight="1">
      <c r="A687" s="38"/>
      <c r="B687" s="3"/>
      <c r="C687" s="3"/>
    </row>
    <row r="688" ht="15.75" customHeight="1">
      <c r="A688" s="38"/>
      <c r="B688" s="3"/>
      <c r="C688" s="3"/>
    </row>
    <row r="689" ht="15.75" customHeight="1">
      <c r="A689" s="38"/>
      <c r="B689" s="3"/>
      <c r="C689" s="3"/>
    </row>
    <row r="690" ht="15.75" customHeight="1">
      <c r="A690" s="38"/>
      <c r="B690" s="3"/>
      <c r="C690" s="3"/>
    </row>
    <row r="691" ht="15.75" customHeight="1">
      <c r="A691" s="38"/>
      <c r="B691" s="3"/>
      <c r="C691" s="3"/>
    </row>
    <row r="692" ht="15.75" customHeight="1">
      <c r="A692" s="38"/>
      <c r="B692" s="3"/>
      <c r="C692" s="3"/>
    </row>
    <row r="693" ht="15.75" customHeight="1">
      <c r="A693" s="38"/>
      <c r="B693" s="3"/>
      <c r="C693" s="3"/>
    </row>
    <row r="694" ht="15.75" customHeight="1">
      <c r="A694" s="38"/>
      <c r="B694" s="3"/>
      <c r="C694" s="3"/>
    </row>
    <row r="695" ht="15.75" customHeight="1">
      <c r="A695" s="38"/>
      <c r="B695" s="3"/>
      <c r="C695" s="3"/>
    </row>
    <row r="696" ht="15.75" customHeight="1">
      <c r="A696" s="38"/>
      <c r="B696" s="3"/>
      <c r="C696" s="3"/>
    </row>
    <row r="697" ht="15.75" customHeight="1">
      <c r="A697" s="38"/>
      <c r="B697" s="3"/>
      <c r="C697" s="3"/>
    </row>
    <row r="698" ht="15.75" customHeight="1">
      <c r="A698" s="38"/>
      <c r="B698" s="3"/>
      <c r="C698" s="3"/>
    </row>
    <row r="699" ht="15.75" customHeight="1">
      <c r="A699" s="38"/>
      <c r="B699" s="3"/>
      <c r="C699" s="3"/>
    </row>
    <row r="700" ht="15.75" customHeight="1">
      <c r="A700" s="38"/>
      <c r="B700" s="3"/>
      <c r="C700" s="3"/>
    </row>
    <row r="701" ht="15.75" customHeight="1">
      <c r="A701" s="38"/>
      <c r="B701" s="3"/>
      <c r="C701" s="3"/>
    </row>
    <row r="702" ht="15.75" customHeight="1">
      <c r="A702" s="38"/>
      <c r="B702" s="3"/>
      <c r="C702" s="3"/>
    </row>
    <row r="703" ht="15.75" customHeight="1">
      <c r="A703" s="38"/>
      <c r="B703" s="3"/>
      <c r="C703" s="3"/>
    </row>
    <row r="704" ht="15.75" customHeight="1">
      <c r="A704" s="38"/>
      <c r="B704" s="3"/>
      <c r="C704" s="3"/>
    </row>
    <row r="705" ht="15.75" customHeight="1">
      <c r="A705" s="38"/>
      <c r="B705" s="3"/>
      <c r="C705" s="3"/>
    </row>
    <row r="706" ht="15.75" customHeight="1">
      <c r="A706" s="38"/>
      <c r="B706" s="3"/>
      <c r="C706" s="3"/>
    </row>
    <row r="707" ht="15.75" customHeight="1">
      <c r="A707" s="38"/>
      <c r="B707" s="3"/>
      <c r="C707" s="3"/>
    </row>
    <row r="708" ht="15.75" customHeight="1">
      <c r="A708" s="38"/>
      <c r="B708" s="3"/>
      <c r="C708" s="3"/>
    </row>
    <row r="709" ht="15.75" customHeight="1">
      <c r="A709" s="38"/>
      <c r="B709" s="3"/>
      <c r="C709" s="3"/>
    </row>
    <row r="710" ht="15.75" customHeight="1">
      <c r="A710" s="38"/>
      <c r="B710" s="3"/>
      <c r="C710" s="3"/>
    </row>
    <row r="711" ht="15.75" customHeight="1">
      <c r="A711" s="38"/>
      <c r="B711" s="3"/>
      <c r="C711" s="3"/>
    </row>
    <row r="712" ht="15.75" customHeight="1">
      <c r="A712" s="38"/>
      <c r="B712" s="3"/>
      <c r="C712" s="3"/>
    </row>
    <row r="713" ht="15.75" customHeight="1">
      <c r="A713" s="38"/>
      <c r="B713" s="3"/>
      <c r="C713" s="3"/>
    </row>
    <row r="714" ht="15.75" customHeight="1">
      <c r="A714" s="38"/>
      <c r="B714" s="3"/>
      <c r="C714" s="3"/>
    </row>
    <row r="715" ht="15.75" customHeight="1">
      <c r="A715" s="38"/>
      <c r="B715" s="3"/>
      <c r="C715" s="3"/>
    </row>
    <row r="716" ht="15.75" customHeight="1">
      <c r="A716" s="38"/>
      <c r="B716" s="3"/>
      <c r="C716" s="3"/>
    </row>
    <row r="717" ht="15.75" customHeight="1">
      <c r="A717" s="38"/>
      <c r="B717" s="3"/>
      <c r="C717" s="3"/>
    </row>
    <row r="718" ht="15.75" customHeight="1">
      <c r="A718" s="38"/>
      <c r="B718" s="3"/>
      <c r="C718" s="3"/>
    </row>
    <row r="719" ht="15.75" customHeight="1">
      <c r="A719" s="38"/>
      <c r="B719" s="3"/>
      <c r="C719" s="3"/>
    </row>
    <row r="720" ht="15.75" customHeight="1">
      <c r="A720" s="38"/>
      <c r="B720" s="3"/>
      <c r="C720" s="3"/>
    </row>
    <row r="721" ht="15.75" customHeight="1">
      <c r="A721" s="38"/>
      <c r="B721" s="3"/>
      <c r="C721" s="3"/>
    </row>
    <row r="722" ht="15.75" customHeight="1">
      <c r="A722" s="38"/>
      <c r="B722" s="3"/>
      <c r="C722" s="3"/>
    </row>
    <row r="723" ht="15.75" customHeight="1">
      <c r="A723" s="38"/>
      <c r="B723" s="3"/>
      <c r="C723" s="3"/>
    </row>
    <row r="724" ht="15.75" customHeight="1">
      <c r="A724" s="38"/>
      <c r="B724" s="3"/>
      <c r="C724" s="3"/>
    </row>
    <row r="725" ht="15.75" customHeight="1">
      <c r="A725" s="38"/>
      <c r="B725" s="3"/>
      <c r="C725" s="3"/>
    </row>
    <row r="726" ht="15.75" customHeight="1">
      <c r="A726" s="38"/>
      <c r="B726" s="3"/>
      <c r="C726" s="3"/>
    </row>
    <row r="727" ht="15.75" customHeight="1">
      <c r="A727" s="38"/>
      <c r="B727" s="3"/>
      <c r="C727" s="3"/>
    </row>
    <row r="728" ht="15.75" customHeight="1">
      <c r="A728" s="38"/>
      <c r="B728" s="3"/>
      <c r="C728" s="3"/>
    </row>
    <row r="729" ht="15.75" customHeight="1">
      <c r="A729" s="38"/>
      <c r="B729" s="3"/>
      <c r="C729" s="3"/>
    </row>
    <row r="730" ht="15.75" customHeight="1">
      <c r="A730" s="38"/>
      <c r="B730" s="3"/>
      <c r="C730" s="3"/>
    </row>
    <row r="731" ht="15.75" customHeight="1">
      <c r="A731" s="38"/>
      <c r="B731" s="3"/>
      <c r="C731" s="3"/>
    </row>
    <row r="732" ht="15.75" customHeight="1">
      <c r="A732" s="38"/>
      <c r="B732" s="3"/>
      <c r="C732" s="3"/>
    </row>
    <row r="733" ht="15.75" customHeight="1">
      <c r="A733" s="38"/>
      <c r="B733" s="3"/>
      <c r="C733" s="3"/>
    </row>
    <row r="734" ht="15.75" customHeight="1">
      <c r="A734" s="38"/>
      <c r="B734" s="3"/>
      <c r="C734" s="3"/>
    </row>
    <row r="735" ht="15.75" customHeight="1">
      <c r="A735" s="38"/>
      <c r="B735" s="3"/>
      <c r="C735" s="3"/>
    </row>
    <row r="736" ht="15.75" customHeight="1">
      <c r="A736" s="38"/>
      <c r="B736" s="3"/>
      <c r="C736" s="3"/>
    </row>
    <row r="737" ht="15.75" customHeight="1">
      <c r="A737" s="38"/>
      <c r="B737" s="3"/>
      <c r="C737" s="3"/>
    </row>
    <row r="738" ht="15.75" customHeight="1">
      <c r="A738" s="38"/>
      <c r="B738" s="3"/>
      <c r="C738" s="3"/>
    </row>
    <row r="739" ht="15.75" customHeight="1">
      <c r="A739" s="38"/>
      <c r="B739" s="3"/>
      <c r="C739" s="3"/>
    </row>
    <row r="740" ht="15.75" customHeight="1">
      <c r="A740" s="38"/>
      <c r="B740" s="3"/>
      <c r="C740" s="3"/>
    </row>
    <row r="741" ht="15.75" customHeight="1">
      <c r="A741" s="38"/>
      <c r="B741" s="3"/>
      <c r="C741" s="3"/>
    </row>
    <row r="742" ht="15.75" customHeight="1">
      <c r="A742" s="38"/>
      <c r="B742" s="3"/>
      <c r="C742" s="3"/>
    </row>
    <row r="743" ht="15.75" customHeight="1">
      <c r="A743" s="38"/>
      <c r="B743" s="3"/>
      <c r="C743" s="3"/>
    </row>
    <row r="744" ht="15.75" customHeight="1">
      <c r="A744" s="38"/>
      <c r="B744" s="3"/>
      <c r="C744" s="3"/>
    </row>
    <row r="745" ht="15.75" customHeight="1">
      <c r="A745" s="38"/>
      <c r="B745" s="3"/>
      <c r="C745" s="3"/>
    </row>
    <row r="746" ht="15.75" customHeight="1">
      <c r="A746" s="38"/>
      <c r="B746" s="3"/>
      <c r="C746" s="3"/>
    </row>
    <row r="747" ht="15.75" customHeight="1">
      <c r="A747" s="38"/>
      <c r="B747" s="3"/>
      <c r="C747" s="3"/>
    </row>
    <row r="748" ht="15.75" customHeight="1">
      <c r="A748" s="38"/>
      <c r="B748" s="3"/>
      <c r="C748" s="3"/>
    </row>
    <row r="749" ht="15.75" customHeight="1">
      <c r="A749" s="38"/>
      <c r="B749" s="3"/>
      <c r="C749" s="3"/>
    </row>
    <row r="750" ht="15.75" customHeight="1">
      <c r="A750" s="38"/>
      <c r="B750" s="3"/>
      <c r="C750" s="3"/>
    </row>
    <row r="751" ht="15.75" customHeight="1">
      <c r="A751" s="38"/>
      <c r="B751" s="3"/>
      <c r="C751" s="3"/>
    </row>
    <row r="752" ht="15.75" customHeight="1">
      <c r="A752" s="38"/>
      <c r="B752" s="3"/>
      <c r="C752" s="3"/>
    </row>
    <row r="753" ht="15.75" customHeight="1">
      <c r="A753" s="38"/>
      <c r="B753" s="3"/>
      <c r="C753" s="3"/>
    </row>
    <row r="754" ht="15.75" customHeight="1">
      <c r="A754" s="38"/>
      <c r="B754" s="3"/>
      <c r="C754" s="3"/>
    </row>
    <row r="755" ht="15.75" customHeight="1">
      <c r="A755" s="38"/>
      <c r="B755" s="3"/>
      <c r="C755" s="3"/>
    </row>
    <row r="756" ht="15.75" customHeight="1">
      <c r="A756" s="38"/>
      <c r="B756" s="3"/>
      <c r="C756" s="3"/>
    </row>
    <row r="757" ht="15.75" customHeight="1">
      <c r="A757" s="38"/>
      <c r="B757" s="3"/>
      <c r="C757" s="3"/>
    </row>
    <row r="758" ht="15.75" customHeight="1">
      <c r="A758" s="38"/>
      <c r="B758" s="3"/>
      <c r="C758" s="3"/>
    </row>
    <row r="759" ht="15.75" customHeight="1">
      <c r="A759" s="38"/>
      <c r="B759" s="3"/>
      <c r="C759" s="3"/>
    </row>
    <row r="760" ht="15.75" customHeight="1">
      <c r="A760" s="38"/>
      <c r="B760" s="3"/>
      <c r="C760" s="3"/>
    </row>
    <row r="761" ht="15.75" customHeight="1">
      <c r="A761" s="38"/>
      <c r="B761" s="3"/>
      <c r="C761" s="3"/>
    </row>
    <row r="762" ht="15.75" customHeight="1">
      <c r="A762" s="38"/>
      <c r="B762" s="3"/>
      <c r="C762" s="3"/>
    </row>
    <row r="763" ht="15.75" customHeight="1">
      <c r="A763" s="38"/>
      <c r="B763" s="3"/>
      <c r="C763" s="3"/>
    </row>
    <row r="764" ht="15.75" customHeight="1">
      <c r="A764" s="38"/>
      <c r="B764" s="3"/>
      <c r="C764" s="3"/>
    </row>
    <row r="765" ht="15.75" customHeight="1">
      <c r="A765" s="38"/>
      <c r="B765" s="3"/>
      <c r="C765" s="3"/>
    </row>
    <row r="766" ht="15.75" customHeight="1">
      <c r="A766" s="38"/>
      <c r="B766" s="3"/>
      <c r="C766" s="3"/>
    </row>
    <row r="767" ht="15.75" customHeight="1">
      <c r="A767" s="38"/>
      <c r="B767" s="3"/>
      <c r="C767" s="3"/>
    </row>
    <row r="768" ht="15.75" customHeight="1">
      <c r="A768" s="38"/>
      <c r="B768" s="3"/>
      <c r="C768" s="3"/>
    </row>
    <row r="769" ht="15.75" customHeight="1">
      <c r="A769" s="38"/>
      <c r="B769" s="3"/>
      <c r="C769" s="3"/>
    </row>
    <row r="770" ht="15.75" customHeight="1">
      <c r="A770" s="38"/>
      <c r="B770" s="3"/>
      <c r="C770" s="3"/>
    </row>
    <row r="771" ht="15.75" customHeight="1">
      <c r="A771" s="38"/>
      <c r="B771" s="3"/>
      <c r="C771" s="3"/>
    </row>
    <row r="772" ht="15.75" customHeight="1">
      <c r="A772" s="38"/>
      <c r="B772" s="3"/>
      <c r="C772" s="3"/>
    </row>
    <row r="773" ht="15.75" customHeight="1">
      <c r="A773" s="38"/>
      <c r="B773" s="3"/>
      <c r="C773" s="3"/>
    </row>
    <row r="774" ht="15.75" customHeight="1">
      <c r="A774" s="38"/>
      <c r="B774" s="3"/>
      <c r="C774" s="3"/>
    </row>
    <row r="775" ht="15.75" customHeight="1">
      <c r="A775" s="38"/>
      <c r="B775" s="3"/>
      <c r="C775" s="3"/>
    </row>
    <row r="776" ht="15.75" customHeight="1">
      <c r="A776" s="38"/>
      <c r="B776" s="3"/>
      <c r="C776" s="3"/>
    </row>
    <row r="777" ht="15.75" customHeight="1">
      <c r="A777" s="38"/>
      <c r="B777" s="3"/>
      <c r="C777" s="3"/>
    </row>
    <row r="778" ht="15.75" customHeight="1">
      <c r="A778" s="38"/>
      <c r="B778" s="3"/>
      <c r="C778" s="3"/>
    </row>
    <row r="779" ht="15.75" customHeight="1">
      <c r="A779" s="38"/>
      <c r="B779" s="3"/>
      <c r="C779" s="3"/>
    </row>
    <row r="780" ht="15.75" customHeight="1">
      <c r="A780" s="38"/>
      <c r="B780" s="3"/>
      <c r="C780" s="3"/>
    </row>
    <row r="781" ht="15.75" customHeight="1">
      <c r="A781" s="38"/>
      <c r="B781" s="3"/>
      <c r="C781" s="3"/>
    </row>
    <row r="782" ht="15.75" customHeight="1">
      <c r="A782" s="38"/>
      <c r="B782" s="3"/>
      <c r="C782" s="3"/>
    </row>
    <row r="783" ht="15.75" customHeight="1">
      <c r="A783" s="38"/>
      <c r="B783" s="3"/>
      <c r="C783" s="3"/>
    </row>
    <row r="784" ht="15.75" customHeight="1">
      <c r="A784" s="38"/>
      <c r="B784" s="3"/>
      <c r="C784" s="3"/>
    </row>
    <row r="785" ht="15.75" customHeight="1">
      <c r="A785" s="38"/>
      <c r="B785" s="3"/>
      <c r="C785" s="3"/>
    </row>
    <row r="786" ht="15.75" customHeight="1">
      <c r="A786" s="38"/>
      <c r="B786" s="3"/>
      <c r="C786" s="3"/>
    </row>
    <row r="787" ht="15.75" customHeight="1">
      <c r="A787" s="38"/>
      <c r="B787" s="3"/>
      <c r="C787" s="3"/>
    </row>
    <row r="788" ht="15.75" customHeight="1">
      <c r="A788" s="38"/>
      <c r="B788" s="3"/>
      <c r="C788" s="3"/>
    </row>
    <row r="789" ht="15.75" customHeight="1">
      <c r="A789" s="38"/>
      <c r="B789" s="3"/>
      <c r="C789" s="3"/>
    </row>
    <row r="790" ht="15.75" customHeight="1">
      <c r="A790" s="38"/>
      <c r="B790" s="3"/>
      <c r="C790" s="3"/>
    </row>
    <row r="791" ht="15.75" customHeight="1">
      <c r="A791" s="38"/>
      <c r="B791" s="3"/>
      <c r="C791" s="3"/>
    </row>
    <row r="792" ht="15.75" customHeight="1">
      <c r="A792" s="38"/>
      <c r="B792" s="3"/>
      <c r="C792" s="3"/>
    </row>
    <row r="793" ht="15.75" customHeight="1">
      <c r="A793" s="38"/>
      <c r="B793" s="3"/>
      <c r="C793" s="3"/>
    </row>
    <row r="794" ht="15.75" customHeight="1">
      <c r="A794" s="38"/>
      <c r="B794" s="3"/>
      <c r="C794" s="3"/>
    </row>
    <row r="795" ht="15.75" customHeight="1">
      <c r="A795" s="38"/>
      <c r="B795" s="3"/>
      <c r="C795" s="3"/>
    </row>
    <row r="796" ht="15.75" customHeight="1">
      <c r="A796" s="38"/>
      <c r="B796" s="3"/>
      <c r="C796" s="3"/>
    </row>
    <row r="797" ht="15.75" customHeight="1">
      <c r="A797" s="38"/>
      <c r="B797" s="3"/>
      <c r="C797" s="3"/>
    </row>
    <row r="798" ht="15.75" customHeight="1">
      <c r="A798" s="38"/>
      <c r="B798" s="3"/>
      <c r="C798" s="3"/>
    </row>
    <row r="799" ht="15.75" customHeight="1">
      <c r="A799" s="38"/>
      <c r="B799" s="3"/>
      <c r="C799" s="3"/>
    </row>
    <row r="800" ht="15.75" customHeight="1">
      <c r="A800" s="38"/>
      <c r="B800" s="3"/>
      <c r="C800" s="3"/>
    </row>
    <row r="801" ht="15.75" customHeight="1">
      <c r="A801" s="38"/>
      <c r="B801" s="3"/>
      <c r="C801" s="3"/>
    </row>
    <row r="802" ht="15.75" customHeight="1">
      <c r="A802" s="38"/>
      <c r="B802" s="3"/>
      <c r="C802" s="3"/>
    </row>
    <row r="803" ht="15.75" customHeight="1">
      <c r="A803" s="38"/>
      <c r="B803" s="3"/>
      <c r="C803" s="3"/>
    </row>
    <row r="804" ht="15.75" customHeight="1">
      <c r="A804" s="38"/>
      <c r="B804" s="3"/>
      <c r="C804" s="3"/>
    </row>
    <row r="805" ht="15.75" customHeight="1">
      <c r="A805" s="38"/>
      <c r="B805" s="3"/>
      <c r="C805" s="3"/>
    </row>
    <row r="806" ht="15.75" customHeight="1">
      <c r="A806" s="38"/>
      <c r="B806" s="3"/>
      <c r="C806" s="3"/>
    </row>
    <row r="807" ht="15.75" customHeight="1">
      <c r="A807" s="38"/>
      <c r="B807" s="3"/>
      <c r="C807" s="3"/>
    </row>
    <row r="808" ht="15.75" customHeight="1">
      <c r="A808" s="38"/>
      <c r="B808" s="3"/>
      <c r="C808" s="3"/>
    </row>
    <row r="809" ht="15.75" customHeight="1">
      <c r="A809" s="38"/>
      <c r="B809" s="3"/>
      <c r="C809" s="3"/>
    </row>
    <row r="810" ht="15.75" customHeight="1">
      <c r="A810" s="38"/>
      <c r="B810" s="3"/>
      <c r="C810" s="3"/>
    </row>
    <row r="811" ht="15.75" customHeight="1">
      <c r="A811" s="38"/>
      <c r="B811" s="3"/>
      <c r="C811" s="3"/>
    </row>
    <row r="812" ht="15.75" customHeight="1">
      <c r="A812" s="38"/>
      <c r="B812" s="3"/>
      <c r="C812" s="3"/>
    </row>
    <row r="813" ht="15.75" customHeight="1">
      <c r="A813" s="38"/>
      <c r="B813" s="3"/>
      <c r="C813" s="3"/>
    </row>
    <row r="814" ht="15.75" customHeight="1">
      <c r="A814" s="38"/>
      <c r="B814" s="3"/>
      <c r="C814" s="3"/>
    </row>
    <row r="815" ht="15.75" customHeight="1">
      <c r="A815" s="38"/>
      <c r="B815" s="3"/>
      <c r="C815" s="3"/>
    </row>
    <row r="816" ht="15.75" customHeight="1">
      <c r="A816" s="38"/>
      <c r="B816" s="3"/>
      <c r="C816" s="3"/>
    </row>
    <row r="817" ht="15.75" customHeight="1">
      <c r="A817" s="38"/>
      <c r="B817" s="3"/>
      <c r="C817" s="3"/>
    </row>
    <row r="818" ht="15.75" customHeight="1">
      <c r="A818" s="38"/>
      <c r="B818" s="3"/>
      <c r="C818" s="3"/>
    </row>
    <row r="819" ht="15.75" customHeight="1">
      <c r="A819" s="38"/>
      <c r="B819" s="3"/>
      <c r="C819" s="3"/>
    </row>
    <row r="820" ht="15.75" customHeight="1">
      <c r="A820" s="38"/>
      <c r="B820" s="3"/>
      <c r="C820" s="3"/>
    </row>
    <row r="821" ht="15.75" customHeight="1">
      <c r="A821" s="38"/>
      <c r="B821" s="3"/>
      <c r="C821" s="3"/>
    </row>
    <row r="822" ht="15.75" customHeight="1">
      <c r="A822" s="38"/>
      <c r="B822" s="3"/>
      <c r="C822" s="3"/>
    </row>
    <row r="823" ht="15.75" customHeight="1">
      <c r="A823" s="38"/>
      <c r="B823" s="3"/>
      <c r="C823" s="3"/>
    </row>
    <row r="824" ht="15.75" customHeight="1">
      <c r="A824" s="38"/>
      <c r="B824" s="3"/>
      <c r="C824" s="3"/>
    </row>
    <row r="825" ht="15.75" customHeight="1">
      <c r="A825" s="38"/>
      <c r="B825" s="3"/>
      <c r="C825" s="3"/>
    </row>
    <row r="826" ht="15.75" customHeight="1">
      <c r="A826" s="38"/>
      <c r="B826" s="3"/>
      <c r="C826" s="3"/>
    </row>
    <row r="827" ht="15.75" customHeight="1">
      <c r="A827" s="38"/>
      <c r="B827" s="3"/>
      <c r="C827" s="3"/>
    </row>
    <row r="828" ht="15.75" customHeight="1">
      <c r="A828" s="38"/>
      <c r="B828" s="3"/>
      <c r="C828" s="3"/>
    </row>
    <row r="829" ht="15.75" customHeight="1">
      <c r="A829" s="38"/>
      <c r="B829" s="3"/>
      <c r="C829" s="3"/>
    </row>
    <row r="830" ht="15.75" customHeight="1">
      <c r="A830" s="38"/>
      <c r="B830" s="3"/>
      <c r="C830" s="3"/>
    </row>
    <row r="831" ht="15.75" customHeight="1">
      <c r="A831" s="38"/>
      <c r="B831" s="3"/>
      <c r="C831" s="3"/>
    </row>
    <row r="832" ht="15.75" customHeight="1">
      <c r="A832" s="38"/>
      <c r="B832" s="3"/>
      <c r="C832" s="3"/>
    </row>
    <row r="833" ht="15.75" customHeight="1">
      <c r="A833" s="38"/>
      <c r="B833" s="3"/>
      <c r="C833" s="3"/>
    </row>
    <row r="834" ht="15.75" customHeight="1">
      <c r="A834" s="38"/>
      <c r="B834" s="3"/>
      <c r="C834" s="3"/>
    </row>
    <row r="835" ht="15.75" customHeight="1">
      <c r="A835" s="38"/>
      <c r="B835" s="3"/>
      <c r="C835" s="3"/>
    </row>
    <row r="836" ht="15.75" customHeight="1">
      <c r="A836" s="38"/>
      <c r="B836" s="3"/>
      <c r="C836" s="3"/>
    </row>
    <row r="837" ht="15.75" customHeight="1">
      <c r="A837" s="38"/>
      <c r="B837" s="3"/>
      <c r="C837" s="3"/>
    </row>
    <row r="838" ht="15.75" customHeight="1">
      <c r="A838" s="38"/>
      <c r="B838" s="3"/>
      <c r="C838" s="3"/>
    </row>
    <row r="839" ht="15.75" customHeight="1">
      <c r="A839" s="38"/>
      <c r="B839" s="3"/>
      <c r="C839" s="3"/>
    </row>
    <row r="840" ht="15.75" customHeight="1">
      <c r="A840" s="38"/>
      <c r="B840" s="3"/>
      <c r="C840" s="3"/>
    </row>
    <row r="841" ht="15.75" customHeight="1">
      <c r="A841" s="38"/>
      <c r="B841" s="3"/>
      <c r="C841" s="3"/>
    </row>
    <row r="842" ht="15.75" customHeight="1">
      <c r="A842" s="38"/>
      <c r="B842" s="3"/>
      <c r="C842" s="3"/>
    </row>
    <row r="843" ht="15.75" customHeight="1">
      <c r="A843" s="38"/>
      <c r="B843" s="3"/>
      <c r="C843" s="3"/>
    </row>
    <row r="844" ht="15.75" customHeight="1">
      <c r="A844" s="38"/>
      <c r="B844" s="3"/>
      <c r="C844" s="3"/>
    </row>
    <row r="845" ht="15.75" customHeight="1">
      <c r="A845" s="38"/>
      <c r="B845" s="3"/>
      <c r="C845" s="3"/>
    </row>
    <row r="846" ht="15.75" customHeight="1">
      <c r="A846" s="38"/>
      <c r="B846" s="3"/>
      <c r="C846" s="3"/>
    </row>
    <row r="847" ht="15.75" customHeight="1">
      <c r="A847" s="38"/>
      <c r="B847" s="3"/>
      <c r="C847" s="3"/>
    </row>
    <row r="848" ht="15.75" customHeight="1">
      <c r="A848" s="38"/>
      <c r="B848" s="3"/>
      <c r="C848" s="3"/>
    </row>
    <row r="849" ht="15.75" customHeight="1">
      <c r="A849" s="38"/>
      <c r="B849" s="3"/>
      <c r="C849" s="3"/>
    </row>
    <row r="850" ht="15.75" customHeight="1">
      <c r="A850" s="38"/>
      <c r="B850" s="3"/>
      <c r="C850" s="3"/>
    </row>
    <row r="851" ht="15.75" customHeight="1">
      <c r="A851" s="38"/>
      <c r="B851" s="3"/>
      <c r="C851" s="3"/>
    </row>
    <row r="852" ht="15.75" customHeight="1">
      <c r="A852" s="38"/>
      <c r="B852" s="3"/>
      <c r="C852" s="3"/>
    </row>
    <row r="853" ht="15.75" customHeight="1">
      <c r="A853" s="38"/>
      <c r="B853" s="3"/>
      <c r="C853" s="3"/>
    </row>
    <row r="854" ht="15.75" customHeight="1">
      <c r="A854" s="38"/>
      <c r="B854" s="3"/>
      <c r="C854" s="3"/>
    </row>
    <row r="855" ht="15.75" customHeight="1">
      <c r="A855" s="38"/>
      <c r="B855" s="3"/>
      <c r="C855" s="3"/>
    </row>
    <row r="856" ht="15.75" customHeight="1">
      <c r="A856" s="38"/>
      <c r="B856" s="3"/>
      <c r="C856" s="3"/>
    </row>
    <row r="857" ht="15.75" customHeight="1">
      <c r="A857" s="38"/>
      <c r="B857" s="3"/>
      <c r="C857" s="3"/>
    </row>
    <row r="858" ht="15.75" customHeight="1">
      <c r="A858" s="38"/>
      <c r="B858" s="3"/>
      <c r="C858" s="3"/>
    </row>
    <row r="859" ht="15.75" customHeight="1">
      <c r="A859" s="38"/>
      <c r="B859" s="3"/>
      <c r="C859" s="3"/>
    </row>
    <row r="860" ht="15.75" customHeight="1">
      <c r="A860" s="38"/>
      <c r="B860" s="3"/>
      <c r="C860" s="3"/>
    </row>
    <row r="861" ht="15.75" customHeight="1">
      <c r="A861" s="38"/>
      <c r="B861" s="3"/>
      <c r="C861" s="3"/>
    </row>
    <row r="862" ht="15.75" customHeight="1">
      <c r="A862" s="38"/>
      <c r="B862" s="3"/>
      <c r="C862" s="3"/>
    </row>
    <row r="863" ht="15.75" customHeight="1">
      <c r="A863" s="38"/>
      <c r="B863" s="3"/>
      <c r="C863" s="3"/>
    </row>
    <row r="864" ht="15.75" customHeight="1">
      <c r="A864" s="38"/>
      <c r="B864" s="3"/>
      <c r="C864" s="3"/>
    </row>
    <row r="865" ht="15.75" customHeight="1">
      <c r="A865" s="38"/>
      <c r="B865" s="3"/>
      <c r="C865" s="3"/>
    </row>
    <row r="866" ht="15.75" customHeight="1">
      <c r="A866" s="38"/>
      <c r="B866" s="3"/>
      <c r="C866" s="3"/>
    </row>
    <row r="867" ht="15.75" customHeight="1">
      <c r="A867" s="38"/>
      <c r="B867" s="3"/>
      <c r="C867" s="3"/>
    </row>
    <row r="868" ht="15.75" customHeight="1">
      <c r="A868" s="38"/>
      <c r="B868" s="3"/>
      <c r="C868" s="3"/>
    </row>
    <row r="869" ht="15.75" customHeight="1">
      <c r="A869" s="38"/>
      <c r="B869" s="3"/>
      <c r="C869" s="3"/>
    </row>
    <row r="870" ht="15.75" customHeight="1">
      <c r="A870" s="38"/>
      <c r="B870" s="3"/>
      <c r="C870" s="3"/>
    </row>
    <row r="871" ht="15.75" customHeight="1">
      <c r="A871" s="38"/>
      <c r="B871" s="3"/>
      <c r="C871" s="3"/>
    </row>
    <row r="872" ht="15.75" customHeight="1">
      <c r="A872" s="38"/>
      <c r="B872" s="3"/>
      <c r="C872" s="3"/>
    </row>
    <row r="873" ht="15.75" customHeight="1">
      <c r="A873" s="38"/>
      <c r="B873" s="3"/>
      <c r="C873" s="3"/>
    </row>
    <row r="874" ht="15.75" customHeight="1">
      <c r="A874" s="38"/>
      <c r="B874" s="3"/>
      <c r="C874" s="3"/>
    </row>
    <row r="875" ht="15.75" customHeight="1">
      <c r="A875" s="38"/>
      <c r="B875" s="3"/>
      <c r="C875" s="3"/>
    </row>
    <row r="876" ht="15.75" customHeight="1">
      <c r="A876" s="38"/>
      <c r="B876" s="3"/>
      <c r="C876" s="3"/>
    </row>
    <row r="877" ht="15.75" customHeight="1">
      <c r="A877" s="38"/>
      <c r="B877" s="3"/>
      <c r="C877" s="3"/>
    </row>
    <row r="878" ht="15.75" customHeight="1">
      <c r="A878" s="38"/>
      <c r="B878" s="3"/>
      <c r="C878" s="3"/>
    </row>
    <row r="879" ht="15.75" customHeight="1">
      <c r="A879" s="38"/>
      <c r="B879" s="3"/>
      <c r="C879" s="3"/>
    </row>
    <row r="880" ht="15.75" customHeight="1">
      <c r="A880" s="38"/>
      <c r="B880" s="3"/>
      <c r="C880" s="3"/>
    </row>
    <row r="881" ht="15.75" customHeight="1">
      <c r="A881" s="38"/>
      <c r="B881" s="3"/>
      <c r="C881" s="3"/>
    </row>
    <row r="882" ht="15.75" customHeight="1">
      <c r="A882" s="38"/>
      <c r="B882" s="3"/>
      <c r="C882" s="3"/>
    </row>
    <row r="883" ht="15.75" customHeight="1">
      <c r="A883" s="38"/>
      <c r="B883" s="3"/>
      <c r="C883" s="3"/>
    </row>
    <row r="884" ht="15.75" customHeight="1">
      <c r="A884" s="38"/>
      <c r="B884" s="3"/>
      <c r="C884" s="3"/>
    </row>
    <row r="885" ht="15.75" customHeight="1">
      <c r="A885" s="38"/>
      <c r="B885" s="3"/>
      <c r="C885" s="3"/>
    </row>
    <row r="886" ht="15.75" customHeight="1">
      <c r="A886" s="38"/>
      <c r="B886" s="3"/>
      <c r="C886" s="3"/>
    </row>
    <row r="887" ht="15.75" customHeight="1">
      <c r="A887" s="38"/>
      <c r="B887" s="3"/>
      <c r="C887" s="3"/>
    </row>
    <row r="888" ht="15.75" customHeight="1">
      <c r="A888" s="38"/>
      <c r="B888" s="3"/>
      <c r="C888" s="3"/>
    </row>
    <row r="889" ht="15.75" customHeight="1">
      <c r="A889" s="38"/>
      <c r="B889" s="3"/>
      <c r="C889" s="3"/>
    </row>
    <row r="890" ht="15.75" customHeight="1">
      <c r="A890" s="38"/>
      <c r="B890" s="3"/>
      <c r="C890" s="3"/>
    </row>
    <row r="891" ht="15.75" customHeight="1">
      <c r="A891" s="38"/>
      <c r="B891" s="3"/>
      <c r="C891" s="3"/>
    </row>
    <row r="892" ht="15.75" customHeight="1">
      <c r="A892" s="38"/>
      <c r="B892" s="3"/>
      <c r="C892" s="3"/>
    </row>
    <row r="893" ht="15.75" customHeight="1">
      <c r="A893" s="38"/>
      <c r="B893" s="3"/>
      <c r="C893" s="3"/>
    </row>
    <row r="894" ht="15.75" customHeight="1">
      <c r="A894" s="38"/>
      <c r="B894" s="3"/>
      <c r="C894" s="3"/>
    </row>
    <row r="895" ht="15.75" customHeight="1">
      <c r="A895" s="38"/>
      <c r="B895" s="3"/>
      <c r="C895" s="3"/>
    </row>
    <row r="896" ht="15.75" customHeight="1">
      <c r="A896" s="38"/>
      <c r="B896" s="3"/>
      <c r="C896" s="3"/>
    </row>
    <row r="897" ht="15.75" customHeight="1">
      <c r="A897" s="38"/>
      <c r="B897" s="3"/>
      <c r="C897" s="3"/>
    </row>
    <row r="898" ht="15.75" customHeight="1">
      <c r="A898" s="38"/>
      <c r="B898" s="3"/>
      <c r="C898" s="3"/>
    </row>
    <row r="899" ht="15.75" customHeight="1">
      <c r="A899" s="38"/>
      <c r="B899" s="3"/>
      <c r="C899" s="3"/>
    </row>
    <row r="900" ht="15.75" customHeight="1">
      <c r="A900" s="38"/>
      <c r="B900" s="3"/>
      <c r="C900" s="3"/>
    </row>
    <row r="901" ht="15.75" customHeight="1">
      <c r="A901" s="38"/>
      <c r="B901" s="3"/>
      <c r="C901" s="3"/>
    </row>
    <row r="902" ht="15.75" customHeight="1">
      <c r="A902" s="38"/>
      <c r="B902" s="3"/>
      <c r="C902" s="3"/>
    </row>
    <row r="903" ht="15.75" customHeight="1">
      <c r="A903" s="38"/>
      <c r="B903" s="3"/>
      <c r="C903" s="3"/>
    </row>
    <row r="904" ht="15.75" customHeight="1">
      <c r="A904" s="38"/>
      <c r="B904" s="3"/>
      <c r="C904" s="3"/>
    </row>
    <row r="905" ht="15.75" customHeight="1">
      <c r="A905" s="38"/>
      <c r="B905" s="3"/>
      <c r="C905" s="3"/>
    </row>
    <row r="906" ht="15.75" customHeight="1">
      <c r="A906" s="38"/>
      <c r="B906" s="3"/>
      <c r="C906" s="3"/>
    </row>
    <row r="907" ht="15.75" customHeight="1">
      <c r="A907" s="38"/>
      <c r="B907" s="3"/>
      <c r="C907" s="3"/>
    </row>
    <row r="908" ht="15.75" customHeight="1">
      <c r="A908" s="38"/>
      <c r="B908" s="3"/>
      <c r="C908" s="3"/>
    </row>
    <row r="909" ht="15.75" customHeight="1">
      <c r="A909" s="38"/>
      <c r="B909" s="3"/>
      <c r="C909" s="3"/>
    </row>
    <row r="910" ht="15.75" customHeight="1">
      <c r="A910" s="38"/>
      <c r="B910" s="3"/>
      <c r="C910" s="3"/>
    </row>
    <row r="911" ht="15.75" customHeight="1">
      <c r="A911" s="38"/>
      <c r="B911" s="3"/>
      <c r="C911" s="3"/>
    </row>
    <row r="912" ht="15.75" customHeight="1">
      <c r="A912" s="38"/>
      <c r="B912" s="3"/>
      <c r="C912" s="3"/>
    </row>
    <row r="913" ht="15.75" customHeight="1">
      <c r="A913" s="38"/>
      <c r="B913" s="3"/>
      <c r="C913" s="3"/>
    </row>
    <row r="914" ht="15.75" customHeight="1">
      <c r="A914" s="38"/>
      <c r="B914" s="3"/>
      <c r="C914" s="3"/>
    </row>
    <row r="915" ht="15.75" customHeight="1">
      <c r="A915" s="38"/>
      <c r="B915" s="3"/>
      <c r="C915" s="3"/>
    </row>
    <row r="916" ht="15.75" customHeight="1">
      <c r="A916" s="38"/>
      <c r="B916" s="3"/>
      <c r="C916" s="3"/>
    </row>
    <row r="917" ht="15.75" customHeight="1">
      <c r="A917" s="38"/>
      <c r="B917" s="3"/>
      <c r="C917" s="3"/>
    </row>
    <row r="918" ht="15.75" customHeight="1">
      <c r="A918" s="38"/>
      <c r="B918" s="3"/>
      <c r="C918" s="3"/>
    </row>
    <row r="919" ht="15.75" customHeight="1">
      <c r="A919" s="38"/>
      <c r="B919" s="3"/>
      <c r="C919" s="3"/>
    </row>
    <row r="920" ht="15.75" customHeight="1">
      <c r="A920" s="38"/>
      <c r="B920" s="3"/>
      <c r="C920" s="3"/>
    </row>
    <row r="921" ht="15.75" customHeight="1">
      <c r="A921" s="38"/>
      <c r="B921" s="3"/>
      <c r="C921" s="3"/>
    </row>
    <row r="922" ht="15.75" customHeight="1">
      <c r="A922" s="38"/>
      <c r="B922" s="3"/>
      <c r="C922" s="3"/>
    </row>
    <row r="923" ht="15.75" customHeight="1">
      <c r="A923" s="38"/>
      <c r="B923" s="3"/>
      <c r="C923" s="3"/>
    </row>
    <row r="924" ht="15.75" customHeight="1">
      <c r="A924" s="38"/>
      <c r="B924" s="3"/>
      <c r="C924" s="3"/>
    </row>
    <row r="925" ht="15.75" customHeight="1">
      <c r="A925" s="38"/>
      <c r="B925" s="3"/>
      <c r="C925" s="3"/>
    </row>
    <row r="926" ht="15.75" customHeight="1">
      <c r="A926" s="38"/>
      <c r="B926" s="3"/>
      <c r="C926" s="3"/>
    </row>
    <row r="927" ht="15.75" customHeight="1">
      <c r="A927" s="38"/>
      <c r="B927" s="3"/>
      <c r="C927" s="3"/>
    </row>
    <row r="928" ht="15.75" customHeight="1">
      <c r="A928" s="38"/>
      <c r="B928" s="3"/>
      <c r="C928" s="3"/>
    </row>
    <row r="929" ht="15.75" customHeight="1">
      <c r="A929" s="38"/>
      <c r="B929" s="3"/>
      <c r="C929" s="3"/>
    </row>
    <row r="930" ht="15.75" customHeight="1">
      <c r="A930" s="38"/>
      <c r="B930" s="3"/>
      <c r="C930" s="3"/>
    </row>
    <row r="931" ht="15.75" customHeight="1">
      <c r="A931" s="38"/>
      <c r="B931" s="3"/>
      <c r="C931" s="3"/>
    </row>
    <row r="932" ht="15.75" customHeight="1">
      <c r="A932" s="38"/>
      <c r="B932" s="3"/>
      <c r="C932" s="3"/>
    </row>
    <row r="933" ht="15.75" customHeight="1">
      <c r="A933" s="38"/>
      <c r="B933" s="3"/>
      <c r="C933" s="3"/>
    </row>
    <row r="934" ht="15.75" customHeight="1">
      <c r="A934" s="38"/>
      <c r="B934" s="3"/>
      <c r="C934" s="3"/>
    </row>
    <row r="935" ht="15.75" customHeight="1">
      <c r="A935" s="38"/>
      <c r="B935" s="3"/>
      <c r="C935" s="3"/>
    </row>
    <row r="936" ht="15.75" customHeight="1">
      <c r="A936" s="38"/>
      <c r="B936" s="3"/>
      <c r="C936" s="3"/>
    </row>
    <row r="937" ht="15.75" customHeight="1">
      <c r="A937" s="38"/>
      <c r="B937" s="3"/>
      <c r="C937" s="3"/>
    </row>
    <row r="938" ht="15.75" customHeight="1">
      <c r="A938" s="38"/>
      <c r="B938" s="3"/>
      <c r="C938" s="3"/>
    </row>
    <row r="939" ht="15.75" customHeight="1">
      <c r="A939" s="38"/>
      <c r="B939" s="3"/>
      <c r="C939" s="3"/>
    </row>
    <row r="940" ht="15.75" customHeight="1">
      <c r="A940" s="38"/>
      <c r="B940" s="3"/>
      <c r="C940" s="3"/>
    </row>
    <row r="941" ht="15.75" customHeight="1">
      <c r="A941" s="38"/>
      <c r="B941" s="3"/>
      <c r="C941" s="3"/>
    </row>
    <row r="942" ht="15.75" customHeight="1">
      <c r="A942" s="38"/>
      <c r="B942" s="3"/>
      <c r="C942" s="3"/>
    </row>
    <row r="943" ht="15.75" customHeight="1">
      <c r="A943" s="38"/>
      <c r="B943" s="3"/>
      <c r="C943" s="3"/>
    </row>
    <row r="944" ht="15.75" customHeight="1">
      <c r="A944" s="38"/>
      <c r="B944" s="3"/>
      <c r="C944" s="3"/>
    </row>
    <row r="945" ht="15.75" customHeight="1">
      <c r="A945" s="38"/>
      <c r="B945" s="3"/>
      <c r="C945" s="3"/>
    </row>
    <row r="946" ht="15.75" customHeight="1">
      <c r="A946" s="38"/>
      <c r="B946" s="3"/>
      <c r="C946" s="3"/>
    </row>
    <row r="947" ht="15.75" customHeight="1">
      <c r="A947" s="38"/>
      <c r="B947" s="3"/>
      <c r="C947" s="3"/>
    </row>
    <row r="948" ht="15.75" customHeight="1">
      <c r="A948" s="38"/>
      <c r="B948" s="3"/>
      <c r="C948" s="3"/>
    </row>
    <row r="949" ht="15.75" customHeight="1">
      <c r="A949" s="38"/>
      <c r="B949" s="3"/>
      <c r="C949" s="3"/>
    </row>
    <row r="950" ht="15.75" customHeight="1">
      <c r="A950" s="38"/>
      <c r="B950" s="3"/>
      <c r="C950" s="3"/>
    </row>
    <row r="951" ht="15.75" customHeight="1">
      <c r="A951" s="38"/>
      <c r="B951" s="3"/>
      <c r="C951" s="3"/>
    </row>
    <row r="952" ht="15.75" customHeight="1">
      <c r="A952" s="38"/>
      <c r="B952" s="3"/>
      <c r="C952" s="3"/>
    </row>
    <row r="953" ht="15.75" customHeight="1">
      <c r="A953" s="38"/>
      <c r="B953" s="3"/>
      <c r="C953" s="3"/>
    </row>
    <row r="954" ht="15.75" customHeight="1">
      <c r="A954" s="38"/>
      <c r="B954" s="3"/>
      <c r="C954" s="3"/>
    </row>
    <row r="955" ht="15.75" customHeight="1">
      <c r="A955" s="38"/>
      <c r="B955" s="3"/>
      <c r="C955" s="3"/>
    </row>
    <row r="956" ht="15.75" customHeight="1">
      <c r="A956" s="38"/>
      <c r="B956" s="3"/>
      <c r="C956" s="3"/>
    </row>
    <row r="957" ht="15.75" customHeight="1">
      <c r="A957" s="38"/>
      <c r="B957" s="3"/>
      <c r="C957" s="3"/>
    </row>
    <row r="958" ht="15.75" customHeight="1">
      <c r="A958" s="38"/>
      <c r="B958" s="3"/>
      <c r="C958" s="3"/>
    </row>
    <row r="959" ht="15.75" customHeight="1">
      <c r="A959" s="38"/>
      <c r="B959" s="3"/>
      <c r="C959" s="3"/>
    </row>
    <row r="960" ht="15.75" customHeight="1">
      <c r="A960" s="38"/>
      <c r="B960" s="3"/>
      <c r="C960" s="3"/>
    </row>
    <row r="961" ht="15.75" customHeight="1">
      <c r="A961" s="38"/>
      <c r="B961" s="3"/>
      <c r="C961" s="3"/>
    </row>
    <row r="962" ht="15.75" customHeight="1">
      <c r="A962" s="38"/>
      <c r="B962" s="3"/>
      <c r="C962" s="3"/>
    </row>
    <row r="963" ht="15.75" customHeight="1">
      <c r="A963" s="38"/>
      <c r="B963" s="3"/>
      <c r="C963" s="3"/>
    </row>
    <row r="964" ht="15.75" customHeight="1">
      <c r="A964" s="38"/>
      <c r="B964" s="3"/>
      <c r="C964" s="3"/>
    </row>
    <row r="965" ht="15.75" customHeight="1">
      <c r="A965" s="38"/>
      <c r="B965" s="3"/>
      <c r="C965" s="3"/>
    </row>
    <row r="966" ht="15.75" customHeight="1">
      <c r="A966" s="38"/>
      <c r="B966" s="3"/>
      <c r="C966" s="3"/>
    </row>
    <row r="967" ht="15.75" customHeight="1">
      <c r="A967" s="38"/>
      <c r="B967" s="3"/>
      <c r="C967" s="3"/>
    </row>
    <row r="968" ht="15.75" customHeight="1">
      <c r="A968" s="38"/>
      <c r="B968" s="3"/>
      <c r="C968" s="3"/>
    </row>
    <row r="969" ht="15.75" customHeight="1">
      <c r="A969" s="38"/>
      <c r="B969" s="3"/>
      <c r="C969" s="3"/>
    </row>
    <row r="970" ht="15.75" customHeight="1">
      <c r="A970" s="38"/>
      <c r="B970" s="3"/>
      <c r="C970" s="3"/>
    </row>
    <row r="971" ht="15.75" customHeight="1">
      <c r="A971" s="38"/>
      <c r="B971" s="3"/>
      <c r="C971" s="3"/>
    </row>
    <row r="972" ht="15.75" customHeight="1">
      <c r="A972" s="38"/>
      <c r="B972" s="3"/>
      <c r="C972" s="3"/>
    </row>
    <row r="973" ht="15.75" customHeight="1">
      <c r="A973" s="38"/>
      <c r="B973" s="3"/>
      <c r="C973" s="3"/>
    </row>
    <row r="974" ht="15.75" customHeight="1">
      <c r="A974" s="38"/>
      <c r="B974" s="3"/>
      <c r="C974" s="3"/>
    </row>
    <row r="975" ht="15.75" customHeight="1">
      <c r="A975" s="38"/>
      <c r="B975" s="3"/>
      <c r="C975" s="3"/>
    </row>
    <row r="976" ht="15.75" customHeight="1">
      <c r="A976" s="38"/>
      <c r="B976" s="3"/>
      <c r="C976" s="3"/>
    </row>
    <row r="977" ht="15.75" customHeight="1">
      <c r="A977" s="38"/>
      <c r="B977" s="3"/>
      <c r="C977" s="3"/>
    </row>
    <row r="978" ht="15.75" customHeight="1">
      <c r="A978" s="38"/>
      <c r="B978" s="3"/>
      <c r="C978" s="3"/>
    </row>
    <row r="979" ht="15.75" customHeight="1">
      <c r="A979" s="38"/>
      <c r="B979" s="3"/>
      <c r="C979" s="3"/>
    </row>
    <row r="980" ht="15.75" customHeight="1">
      <c r="A980" s="38"/>
      <c r="B980" s="3"/>
      <c r="C980" s="3"/>
    </row>
    <row r="981" ht="15.75" customHeight="1">
      <c r="A981" s="38"/>
      <c r="B981" s="3"/>
      <c r="C981" s="3"/>
    </row>
    <row r="982" ht="15.75" customHeight="1">
      <c r="A982" s="38"/>
      <c r="B982" s="3"/>
      <c r="C982" s="3"/>
    </row>
    <row r="983" ht="15.75" customHeight="1">
      <c r="A983" s="38"/>
      <c r="B983" s="3"/>
      <c r="C983" s="3"/>
    </row>
    <row r="984" ht="15.75" customHeight="1">
      <c r="A984" s="38"/>
      <c r="B984" s="3"/>
      <c r="C984" s="3"/>
    </row>
    <row r="985" ht="15.75" customHeight="1">
      <c r="A985" s="38"/>
      <c r="B985" s="3"/>
      <c r="C985" s="3"/>
    </row>
    <row r="986" ht="15.75" customHeight="1">
      <c r="A986" s="38"/>
      <c r="B986" s="3"/>
      <c r="C986" s="3"/>
    </row>
    <row r="987" ht="15.75" customHeight="1">
      <c r="A987" s="38"/>
      <c r="B987" s="3"/>
      <c r="C987" s="3"/>
    </row>
    <row r="988" ht="15.75" customHeight="1">
      <c r="A988" s="38"/>
      <c r="B988" s="3"/>
      <c r="C988" s="3"/>
    </row>
    <row r="989" ht="15.75" customHeight="1">
      <c r="A989" s="38"/>
      <c r="B989" s="3"/>
      <c r="C989" s="3"/>
    </row>
    <row r="990" ht="15.75" customHeight="1">
      <c r="A990" s="38"/>
      <c r="B990" s="3"/>
      <c r="C990" s="3"/>
    </row>
    <row r="991" ht="15.75" customHeight="1">
      <c r="A991" s="38"/>
      <c r="B991" s="3"/>
      <c r="C991" s="3"/>
    </row>
    <row r="992" ht="15.75" customHeight="1">
      <c r="A992" s="38"/>
      <c r="B992" s="3"/>
      <c r="C992" s="3"/>
    </row>
    <row r="993" ht="15.75" customHeight="1">
      <c r="A993" s="38"/>
      <c r="B993" s="3"/>
      <c r="C993" s="3"/>
    </row>
    <row r="994" ht="15.75" customHeight="1">
      <c r="A994" s="38"/>
      <c r="B994" s="3"/>
      <c r="C994" s="3"/>
    </row>
    <row r="995" ht="15.75" customHeight="1">
      <c r="A995" s="38"/>
      <c r="B995" s="3"/>
      <c r="C995" s="3"/>
    </row>
    <row r="996" ht="15.75" customHeight="1">
      <c r="A996" s="38"/>
      <c r="B996" s="3"/>
      <c r="C996" s="3"/>
    </row>
    <row r="997" ht="15.75" customHeight="1">
      <c r="A997" s="38"/>
      <c r="B997" s="3"/>
      <c r="C997" s="3"/>
    </row>
    <row r="998" ht="15.75" customHeight="1">
      <c r="A998" s="38"/>
      <c r="B998" s="3"/>
      <c r="C998" s="3"/>
    </row>
    <row r="999" ht="15.75" customHeight="1">
      <c r="A999" s="38"/>
      <c r="B999" s="3"/>
      <c r="C999" s="3"/>
    </row>
    <row r="1000" ht="15.75" customHeight="1">
      <c r="A1000" s="38"/>
      <c r="B1000" s="3"/>
      <c r="C1000" s="3"/>
    </row>
    <row r="1001" ht="15.75" customHeight="1">
      <c r="A1001" s="38"/>
      <c r="B1001" s="3"/>
      <c r="C1001" s="3"/>
    </row>
    <row r="1002" ht="15.75" customHeight="1">
      <c r="A1002" s="38"/>
      <c r="B1002" s="3"/>
      <c r="C1002" s="3"/>
    </row>
    <row r="1003" ht="15.75" customHeight="1">
      <c r="A1003" s="38"/>
      <c r="B1003" s="3"/>
      <c r="C1003" s="3"/>
    </row>
  </sheetData>
  <mergeCells count="2">
    <mergeCell ref="C23:D23"/>
    <mergeCell ref="A233:B233"/>
  </mergeCells>
  <conditionalFormatting sqref="B9 B11">
    <cfRule type="notContainsBlanks" dxfId="0" priority="1">
      <formula>LEN(TRIM(B9))&gt;0</formula>
    </cfRule>
  </conditionalFormatting>
  <hyperlinks>
    <hyperlink r:id="rId1" ref="B19"/>
    <hyperlink r:id="rId2" ref="B32"/>
  </hyperlinks>
  <drawing r:id="rId3"/>
</worksheet>
</file>