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driguezs\Desktop\"/>
    </mc:Choice>
  </mc:AlternateContent>
  <bookViews>
    <workbookView xWindow="0" yWindow="0" windowWidth="21600" windowHeight="9885" activeTab="3"/>
  </bookViews>
  <sheets>
    <sheet name="Empresa ABC, S.A." sheetId="4" r:id="rId1"/>
    <sheet name="Call Center “Soporte 24 7”" sheetId="1" r:id="rId2"/>
    <sheet name="Call Center &quot;Smart Job&quot;" sheetId="2" r:id="rId3"/>
    <sheet name="Empresa CARS, S.A.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6" i="4"/>
  <c r="G5" i="4"/>
  <c r="C21" i="4"/>
  <c r="F20" i="4"/>
  <c r="K8" i="4"/>
  <c r="L7" i="1"/>
  <c r="K21" i="3"/>
  <c r="K20" i="3"/>
  <c r="E20" i="3"/>
  <c r="E21" i="3"/>
  <c r="C20" i="4"/>
  <c r="M18" i="2"/>
  <c r="O13" i="2"/>
  <c r="O7" i="2"/>
  <c r="O8" i="2"/>
  <c r="O9" i="2"/>
  <c r="O10" i="2"/>
  <c r="O11" i="2"/>
  <c r="O12" i="2"/>
  <c r="O6" i="2"/>
  <c r="N12" i="2"/>
  <c r="N11" i="2"/>
  <c r="N10" i="2"/>
  <c r="N9" i="2"/>
  <c r="N8" i="2"/>
  <c r="N7" i="2"/>
  <c r="N6" i="2"/>
  <c r="M7" i="2"/>
  <c r="L8" i="2"/>
  <c r="M8" i="2"/>
  <c r="L9" i="2"/>
  <c r="M9" i="2"/>
  <c r="L10" i="2"/>
  <c r="M10" i="2"/>
  <c r="L11" i="2"/>
  <c r="M11" i="2"/>
  <c r="L12" i="2"/>
  <c r="M12" i="2"/>
  <c r="M6" i="2"/>
  <c r="L7" i="2"/>
  <c r="M20" i="2"/>
  <c r="L6" i="2"/>
  <c r="M17" i="2"/>
  <c r="M16" i="2"/>
  <c r="M15" i="2"/>
  <c r="L8" i="1"/>
  <c r="L6" i="1"/>
  <c r="R18" i="1"/>
  <c r="U7" i="1"/>
  <c r="U8" i="1"/>
  <c r="U9" i="1"/>
  <c r="U10" i="1"/>
  <c r="U11" i="1"/>
  <c r="U12" i="1"/>
  <c r="U13" i="1"/>
  <c r="U14" i="1"/>
  <c r="U15" i="1"/>
  <c r="U16" i="1"/>
  <c r="U6" i="1"/>
  <c r="U5" i="1"/>
  <c r="L5" i="1"/>
  <c r="T17" i="1"/>
  <c r="T6" i="1"/>
  <c r="T7" i="1"/>
  <c r="T8" i="1"/>
  <c r="T9" i="1"/>
  <c r="T10" i="1"/>
  <c r="T11" i="1"/>
  <c r="T12" i="1"/>
  <c r="T13" i="1"/>
  <c r="T14" i="1"/>
  <c r="T15" i="1"/>
  <c r="T16" i="1"/>
  <c r="T5" i="1"/>
  <c r="S6" i="1"/>
  <c r="S7" i="1"/>
  <c r="S8" i="1"/>
  <c r="S9" i="1"/>
  <c r="S10" i="1"/>
  <c r="S11" i="1"/>
  <c r="S12" i="1"/>
  <c r="S13" i="1"/>
  <c r="S14" i="1"/>
  <c r="S15" i="1"/>
  <c r="S16" i="1"/>
  <c r="S5" i="1"/>
  <c r="M6" i="1"/>
  <c r="M5" i="1"/>
  <c r="R17" i="1"/>
  <c r="R6" i="1"/>
  <c r="R7" i="1"/>
  <c r="R8" i="1"/>
  <c r="R9" i="1"/>
  <c r="R10" i="1"/>
  <c r="R11" i="1"/>
  <c r="R12" i="1"/>
  <c r="R13" i="1"/>
  <c r="R14" i="1"/>
  <c r="R15" i="1"/>
  <c r="R16" i="1"/>
  <c r="R5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6" i="1"/>
  <c r="Q5" i="1"/>
  <c r="P5" i="1"/>
  <c r="L18" i="1"/>
  <c r="L17" i="1"/>
  <c r="L16" i="1"/>
  <c r="L15" i="1"/>
  <c r="L14" i="1"/>
  <c r="L13" i="1"/>
  <c r="K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J5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J8" i="4"/>
  <c r="K6" i="4"/>
  <c r="K5" i="4"/>
</calcChain>
</file>

<file path=xl/sharedStrings.xml><?xml version="1.0" encoding="utf-8"?>
<sst xmlns="http://schemas.openxmlformats.org/spreadsheetml/2006/main" count="59" uniqueCount="45">
  <si>
    <t>Media</t>
  </si>
  <si>
    <t>Mediana</t>
  </si>
  <si>
    <t>Máximo</t>
  </si>
  <si>
    <t>Rango</t>
  </si>
  <si>
    <t>Cantidad de Datos</t>
  </si>
  <si>
    <t>Cantidad de Clases</t>
  </si>
  <si>
    <t>Amplitud del Intervalo</t>
  </si>
  <si>
    <t>No. Clase</t>
  </si>
  <si>
    <t>Mínimo</t>
  </si>
  <si>
    <t xml:space="preserve">Frecuencia </t>
  </si>
  <si>
    <t>Marca de Clase</t>
  </si>
  <si>
    <t>Set de Datos 1</t>
  </si>
  <si>
    <t>Set de Datos 2</t>
  </si>
  <si>
    <t>Varianza</t>
  </si>
  <si>
    <t>Desviación Estándar</t>
  </si>
  <si>
    <t>Desviación Estandar</t>
  </si>
  <si>
    <t>Moda</t>
  </si>
  <si>
    <t>Calcule:</t>
  </si>
  <si>
    <t>Empresa ABC, S.A.</t>
  </si>
  <si>
    <t>Call Center “Soporte 24 7”</t>
  </si>
  <si>
    <t>Call Center "Smart Job"</t>
  </si>
  <si>
    <t>Identifique:</t>
  </si>
  <si>
    <t>Empresa CARS, S.A.</t>
  </si>
  <si>
    <t>Frecuencia</t>
  </si>
  <si>
    <t>Codigo</t>
  </si>
  <si>
    <t>C*F</t>
  </si>
  <si>
    <t>(X-X')2</t>
  </si>
  <si>
    <t>F*(X-X')2</t>
  </si>
  <si>
    <t>Max</t>
  </si>
  <si>
    <t>Min</t>
  </si>
  <si>
    <t>Count</t>
  </si>
  <si>
    <t>Clases</t>
  </si>
  <si>
    <t>Amplitud</t>
  </si>
  <si>
    <t>C</t>
  </si>
  <si>
    <t>LI</t>
  </si>
  <si>
    <t>LS</t>
  </si>
  <si>
    <t>FREQ</t>
  </si>
  <si>
    <t>MC</t>
  </si>
  <si>
    <t>F*MC</t>
  </si>
  <si>
    <t>FA</t>
  </si>
  <si>
    <t>Desviacion</t>
  </si>
  <si>
    <t>p</t>
  </si>
  <si>
    <t>Negativo</t>
  </si>
  <si>
    <t>Excel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</si>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</sst>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0.0000"/>
    <numFmt numFmtId="167" formatCode="0.000"/>
    <numFmt numFmtId="171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D578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1246B"/>
      </left>
      <right/>
      <top style="medium">
        <color rgb="FFD1246B"/>
      </top>
      <bottom style="medium">
        <color rgb="FFD1246B"/>
      </bottom>
      <diagonal/>
    </border>
    <border>
      <left/>
      <right/>
      <top style="medium">
        <color rgb="FFD1246B"/>
      </top>
      <bottom style="medium">
        <color rgb="FFD1246B"/>
      </bottom>
      <diagonal/>
    </border>
    <border>
      <left/>
      <right style="medium">
        <color rgb="FFD1246B"/>
      </right>
      <top style="medium">
        <color rgb="FFD1246B"/>
      </top>
      <bottom style="medium">
        <color rgb="FFD1246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0" fillId="2" borderId="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2" borderId="11" xfId="0" applyFont="1" applyFill="1" applyBorder="1"/>
    <xf numFmtId="1" fontId="3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/>
    <xf numFmtId="1" fontId="0" fillId="0" borderId="0" xfId="0" applyNumberFormat="1"/>
    <xf numFmtId="164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2" fontId="0" fillId="2" borderId="1" xfId="0" applyNumberFormat="1" applyFill="1" applyBorder="1"/>
    <xf numFmtId="165" fontId="0" fillId="0" borderId="0" xfId="0" applyNumberFormat="1"/>
    <xf numFmtId="167" fontId="0" fillId="0" borderId="0" xfId="0" applyNumberFormat="1"/>
    <xf numFmtId="166" fontId="0" fillId="0" borderId="0" xfId="0" applyNumberFormat="1" applyBorder="1"/>
    <xf numFmtId="1" fontId="2" fillId="4" borderId="0" xfId="0" applyNumberFormat="1" applyFont="1" applyFill="1" applyBorder="1" applyAlignment="1">
      <alignment horizontal="center"/>
    </xf>
    <xf numFmtId="167" fontId="0" fillId="2" borderId="1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8" fillId="0" borderId="0" xfId="0" applyFont="1"/>
    <xf numFmtId="0" fontId="6" fillId="0" borderId="5" xfId="0" applyFont="1" applyBorder="1"/>
    <xf numFmtId="0" fontId="6" fillId="0" borderId="1" xfId="0" applyFont="1" applyBorder="1"/>
    <xf numFmtId="0" fontId="6" fillId="0" borderId="6" xfId="0" applyFont="1" applyBorder="1"/>
    <xf numFmtId="0" fontId="6" fillId="2" borderId="1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8" fillId="0" borderId="0" xfId="0" applyFont="1" applyAlignment="1">
      <alignment horizontal="center"/>
    </xf>
    <xf numFmtId="0" fontId="6" fillId="6" borderId="0" xfId="0" applyFont="1" applyFill="1"/>
    <xf numFmtId="0" fontId="0" fillId="0" borderId="15" xfId="0" applyFill="1" applyBorder="1"/>
    <xf numFmtId="0" fontId="7" fillId="2" borderId="1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1" fontId="2" fillId="4" borderId="0" xfId="0" applyNumberFormat="1" applyFont="1" applyFill="1" applyBorder="1" applyAlignment="1">
      <alignment horizontal="center"/>
    </xf>
    <xf numFmtId="171" fontId="0" fillId="0" borderId="0" xfId="1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171" fontId="9" fillId="0" borderId="0" xfId="1" applyNumberFormat="1" applyFont="1" applyBorder="1" applyAlignment="1">
      <alignment horizontal="center"/>
    </xf>
    <xf numFmtId="0" fontId="6" fillId="7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D5787"/>
      <color rgb="FFD35086"/>
      <color rgb="FFD124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showGridLines="0" workbookViewId="0">
      <selection activeCell="J4" sqref="J4"/>
    </sheetView>
  </sheetViews>
  <sheetFormatPr defaultColWidth="11.42578125" defaultRowHeight="15" x14ac:dyDescent="0.25"/>
  <cols>
    <col min="4" max="4" width="10.42578125" customWidth="1"/>
    <col min="7" max="7" width="5.42578125" bestFit="1" customWidth="1"/>
    <col min="9" max="9" width="18.7109375" bestFit="1" customWidth="1"/>
    <col min="11" max="11" width="11.5703125" bestFit="1" customWidth="1"/>
    <col min="12" max="12" width="22.28515625" bestFit="1" customWidth="1"/>
  </cols>
  <sheetData>
    <row r="1" spans="2:14" ht="15.75" thickBot="1" x14ac:dyDescent="0.3"/>
    <row r="2" spans="2:14" ht="24" thickBot="1" x14ac:dyDescent="0.4">
      <c r="B2" s="9" t="s">
        <v>18</v>
      </c>
      <c r="C2" s="7"/>
      <c r="D2" s="7"/>
      <c r="E2" s="7"/>
      <c r="F2" s="7"/>
      <c r="G2" s="7"/>
      <c r="H2" s="7"/>
      <c r="I2" s="7"/>
      <c r="J2" s="8"/>
    </row>
    <row r="4" spans="2:14" x14ac:dyDescent="0.25">
      <c r="B4" s="10" t="s">
        <v>24</v>
      </c>
      <c r="C4" s="10" t="s">
        <v>23</v>
      </c>
      <c r="D4" s="20" t="s">
        <v>25</v>
      </c>
      <c r="E4" s="20" t="s">
        <v>26</v>
      </c>
      <c r="F4" s="20" t="s">
        <v>27</v>
      </c>
      <c r="G4" s="50" t="s">
        <v>44</v>
      </c>
      <c r="H4" s="2"/>
      <c r="I4" s="5" t="s">
        <v>17</v>
      </c>
      <c r="K4" t="s">
        <v>43</v>
      </c>
    </row>
    <row r="5" spans="2:14" x14ac:dyDescent="0.25">
      <c r="B5" s="4">
        <v>1</v>
      </c>
      <c r="C5" s="4">
        <v>12</v>
      </c>
      <c r="D5" s="14">
        <f>+B5*C5</f>
        <v>12</v>
      </c>
      <c r="E5" s="15">
        <f>+(B5-$J$5)*(B5-$J$5)</f>
        <v>50.859418282548482</v>
      </c>
      <c r="F5" s="15">
        <f>+C5*E5</f>
        <v>610.31301939058176</v>
      </c>
      <c r="G5" s="51">
        <f>+C5</f>
        <v>12</v>
      </c>
      <c r="H5" s="2"/>
      <c r="I5" s="6" t="s">
        <v>0</v>
      </c>
      <c r="J5" s="21">
        <f>+D20/C20</f>
        <v>8.1315789473684212</v>
      </c>
      <c r="K5" s="17">
        <f>+AVERAGE(B23:O34)</f>
        <v>8.1315789473684212</v>
      </c>
    </row>
    <row r="6" spans="2:14" x14ac:dyDescent="0.25">
      <c r="B6" s="4">
        <v>2</v>
      </c>
      <c r="C6" s="4">
        <v>4</v>
      </c>
      <c r="D6" s="14">
        <f t="shared" ref="D6:D19" si="0">+B6*C6</f>
        <v>8</v>
      </c>
      <c r="E6" s="15">
        <f t="shared" ref="E6:E19" si="1">+(B6-$J$5)*(B6-$J$5)</f>
        <v>37.59626038781164</v>
      </c>
      <c r="F6" s="15">
        <f t="shared" ref="F6:F19" si="2">+C6*E6</f>
        <v>150.38504155124656</v>
      </c>
      <c r="G6" s="51">
        <f>+G5+C6</f>
        <v>16</v>
      </c>
      <c r="H6" s="2"/>
      <c r="I6" s="6" t="s">
        <v>1</v>
      </c>
      <c r="J6" s="16">
        <v>9</v>
      </c>
      <c r="K6" s="18">
        <f>+MEDIAN(B23:O34)</f>
        <v>9</v>
      </c>
      <c r="N6" s="2"/>
    </row>
    <row r="7" spans="2:14" x14ac:dyDescent="0.25">
      <c r="B7" s="4">
        <v>3</v>
      </c>
      <c r="C7" s="4">
        <v>3</v>
      </c>
      <c r="D7" s="14">
        <f t="shared" si="0"/>
        <v>9</v>
      </c>
      <c r="E7" s="15">
        <f t="shared" si="1"/>
        <v>26.333102493074794</v>
      </c>
      <c r="F7" s="15">
        <f t="shared" si="2"/>
        <v>78.999307479224385</v>
      </c>
      <c r="G7" s="51">
        <f t="shared" ref="G7:G21" si="3">+G6+C7</f>
        <v>19</v>
      </c>
      <c r="H7" s="2"/>
      <c r="I7" s="6" t="s">
        <v>16</v>
      </c>
      <c r="J7" s="6">
        <v>4</v>
      </c>
      <c r="K7">
        <f>+_xlfn.MODE.MULT(B23:O34)</f>
        <v>4</v>
      </c>
      <c r="N7" s="2"/>
    </row>
    <row r="8" spans="2:14" x14ac:dyDescent="0.25">
      <c r="B8" s="4">
        <v>4</v>
      </c>
      <c r="C8" s="4">
        <v>20</v>
      </c>
      <c r="D8" s="14">
        <f t="shared" si="0"/>
        <v>80</v>
      </c>
      <c r="E8" s="15">
        <f t="shared" si="1"/>
        <v>17.069944598337951</v>
      </c>
      <c r="F8" s="15">
        <f t="shared" si="2"/>
        <v>341.39889196675904</v>
      </c>
      <c r="G8" s="51">
        <f t="shared" si="3"/>
        <v>39</v>
      </c>
      <c r="H8" s="2"/>
      <c r="I8" s="6" t="s">
        <v>15</v>
      </c>
      <c r="J8" s="6">
        <f>+POWER(F20,1/2)</f>
        <v>3.99454267609394</v>
      </c>
      <c r="K8">
        <f>+_xlfn.STDEV.P(B23:O34)</f>
        <v>3.99454267609394</v>
      </c>
    </row>
    <row r="9" spans="2:14" x14ac:dyDescent="0.25">
      <c r="B9" s="4">
        <v>5</v>
      </c>
      <c r="C9" s="4">
        <v>3</v>
      </c>
      <c r="D9" s="14">
        <f t="shared" si="0"/>
        <v>15</v>
      </c>
      <c r="E9" s="15">
        <f t="shared" si="1"/>
        <v>9.8067867036011087</v>
      </c>
      <c r="F9" s="15">
        <f t="shared" si="2"/>
        <v>29.420360110803326</v>
      </c>
      <c r="G9" s="51">
        <f t="shared" si="3"/>
        <v>42</v>
      </c>
      <c r="H9" s="2"/>
      <c r="I9" s="2"/>
      <c r="J9" s="2"/>
    </row>
    <row r="10" spans="2:14" x14ac:dyDescent="0.25">
      <c r="B10" s="4">
        <v>6</v>
      </c>
      <c r="C10" s="4">
        <v>15</v>
      </c>
      <c r="D10" s="14">
        <f t="shared" si="0"/>
        <v>90</v>
      </c>
      <c r="E10" s="15">
        <f t="shared" si="1"/>
        <v>4.5436288088642671</v>
      </c>
      <c r="F10" s="15">
        <f t="shared" si="2"/>
        <v>68.154432132964004</v>
      </c>
      <c r="G10" s="51">
        <f t="shared" si="3"/>
        <v>57</v>
      </c>
      <c r="H10" s="2"/>
      <c r="I10" s="2"/>
      <c r="J10" s="2"/>
    </row>
    <row r="11" spans="2:14" x14ac:dyDescent="0.25">
      <c r="B11" s="4">
        <v>7</v>
      </c>
      <c r="C11" s="4">
        <v>0</v>
      </c>
      <c r="D11" s="14">
        <f t="shared" si="0"/>
        <v>0</v>
      </c>
      <c r="E11" s="15">
        <f t="shared" si="1"/>
        <v>1.2804709141274242</v>
      </c>
      <c r="F11" s="15">
        <f t="shared" si="2"/>
        <v>0</v>
      </c>
      <c r="G11" s="51">
        <f t="shared" si="3"/>
        <v>57</v>
      </c>
      <c r="H11" s="2"/>
      <c r="I11" s="2"/>
      <c r="J11" s="2"/>
    </row>
    <row r="12" spans="2:14" x14ac:dyDescent="0.25">
      <c r="B12" s="4">
        <v>8</v>
      </c>
      <c r="C12" s="4">
        <v>17</v>
      </c>
      <c r="D12" s="14">
        <f t="shared" si="0"/>
        <v>136</v>
      </c>
      <c r="E12" s="15">
        <f t="shared" si="1"/>
        <v>1.7313019390581767E-2</v>
      </c>
      <c r="F12" s="15">
        <f t="shared" si="2"/>
        <v>0.29432132963989005</v>
      </c>
      <c r="G12" s="51">
        <f t="shared" si="3"/>
        <v>74</v>
      </c>
      <c r="H12" s="2"/>
      <c r="I12" s="2"/>
      <c r="J12" s="2"/>
    </row>
    <row r="13" spans="2:14" x14ac:dyDescent="0.25">
      <c r="B13" s="52">
        <v>9</v>
      </c>
      <c r="C13" s="52">
        <v>15</v>
      </c>
      <c r="D13" s="53">
        <f t="shared" si="0"/>
        <v>135</v>
      </c>
      <c r="E13" s="54">
        <f t="shared" si="1"/>
        <v>0.75415512465373924</v>
      </c>
      <c r="F13" s="54">
        <f t="shared" si="2"/>
        <v>11.312326869806089</v>
      </c>
      <c r="G13" s="55">
        <f t="shared" si="3"/>
        <v>89</v>
      </c>
      <c r="H13" s="2"/>
      <c r="I13" s="2"/>
      <c r="J13" s="2"/>
    </row>
    <row r="14" spans="2:14" x14ac:dyDescent="0.25">
      <c r="B14" s="4">
        <v>10</v>
      </c>
      <c r="C14" s="4">
        <v>18</v>
      </c>
      <c r="D14" s="14">
        <f t="shared" si="0"/>
        <v>180</v>
      </c>
      <c r="E14" s="15">
        <f t="shared" si="1"/>
        <v>3.4909972299168968</v>
      </c>
      <c r="F14" s="15">
        <f t="shared" si="2"/>
        <v>62.837950138504141</v>
      </c>
      <c r="G14" s="51">
        <f t="shared" si="3"/>
        <v>107</v>
      </c>
      <c r="H14" s="2"/>
      <c r="I14" s="2"/>
      <c r="J14" s="2"/>
    </row>
    <row r="15" spans="2:14" x14ac:dyDescent="0.25">
      <c r="B15" s="4">
        <v>11</v>
      </c>
      <c r="C15" s="4">
        <v>18</v>
      </c>
      <c r="D15" s="14">
        <f t="shared" si="0"/>
        <v>198</v>
      </c>
      <c r="E15" s="15">
        <f t="shared" si="1"/>
        <v>8.2278393351800538</v>
      </c>
      <c r="F15" s="15">
        <f t="shared" si="2"/>
        <v>148.10110803324096</v>
      </c>
      <c r="G15" s="51">
        <f t="shared" si="3"/>
        <v>125</v>
      </c>
      <c r="H15" s="2"/>
      <c r="I15" s="2"/>
      <c r="J15" s="2"/>
    </row>
    <row r="16" spans="2:14" x14ac:dyDescent="0.25">
      <c r="B16" s="4">
        <v>12</v>
      </c>
      <c r="C16" s="4">
        <v>9</v>
      </c>
      <c r="D16" s="14">
        <f t="shared" si="0"/>
        <v>108</v>
      </c>
      <c r="E16" s="15">
        <f t="shared" si="1"/>
        <v>14.964681440443211</v>
      </c>
      <c r="F16" s="15">
        <f t="shared" si="2"/>
        <v>134.68213296398889</v>
      </c>
      <c r="G16" s="51">
        <f t="shared" si="3"/>
        <v>134</v>
      </c>
      <c r="H16" s="2"/>
      <c r="I16" s="2"/>
      <c r="J16" s="2"/>
    </row>
    <row r="17" spans="2:15" x14ac:dyDescent="0.25">
      <c r="B17" s="4">
        <v>13</v>
      </c>
      <c r="C17" s="4">
        <v>2</v>
      </c>
      <c r="D17" s="14">
        <f t="shared" si="0"/>
        <v>26</v>
      </c>
      <c r="E17" s="15">
        <f t="shared" si="1"/>
        <v>23.701523545706369</v>
      </c>
      <c r="F17" s="15">
        <f t="shared" si="2"/>
        <v>47.403047091412738</v>
      </c>
      <c r="G17" s="51">
        <f t="shared" si="3"/>
        <v>136</v>
      </c>
      <c r="H17" s="2"/>
      <c r="I17" s="2"/>
      <c r="J17" s="2"/>
    </row>
    <row r="18" spans="2:15" x14ac:dyDescent="0.25">
      <c r="B18" s="4">
        <v>14</v>
      </c>
      <c r="C18" s="4">
        <v>1</v>
      </c>
      <c r="D18" s="14">
        <f t="shared" si="0"/>
        <v>14</v>
      </c>
      <c r="E18" s="15">
        <f t="shared" si="1"/>
        <v>34.43836565096953</v>
      </c>
      <c r="F18" s="15">
        <f t="shared" si="2"/>
        <v>34.43836565096953</v>
      </c>
      <c r="G18" s="51">
        <f t="shared" si="3"/>
        <v>137</v>
      </c>
      <c r="H18" s="2"/>
      <c r="I18" s="2"/>
      <c r="J18" s="2"/>
    </row>
    <row r="19" spans="2:15" x14ac:dyDescent="0.25">
      <c r="B19" s="4">
        <v>15</v>
      </c>
      <c r="C19" s="4">
        <v>15</v>
      </c>
      <c r="D19" s="14">
        <f t="shared" si="0"/>
        <v>225</v>
      </c>
      <c r="E19" s="15">
        <f t="shared" si="1"/>
        <v>47.175207756232687</v>
      </c>
      <c r="F19" s="15">
        <f t="shared" si="2"/>
        <v>707.62811634349032</v>
      </c>
      <c r="G19" s="51">
        <f t="shared" si="3"/>
        <v>152</v>
      </c>
      <c r="H19" s="2"/>
      <c r="I19" s="2"/>
      <c r="J19" s="2"/>
    </row>
    <row r="20" spans="2:15" x14ac:dyDescent="0.25">
      <c r="C20" s="13">
        <f>SUM(C5:C19)</f>
        <v>152</v>
      </c>
      <c r="D20" s="14">
        <f>SUM(D5:D19)</f>
        <v>1236</v>
      </c>
      <c r="E20" s="13"/>
      <c r="F20" s="13">
        <f>SUM(F5:F19)/C20</f>
        <v>15.956371191135736</v>
      </c>
      <c r="G20" s="15"/>
      <c r="H20" s="19"/>
      <c r="I20" s="2"/>
      <c r="J20" s="2"/>
    </row>
    <row r="21" spans="2:15" x14ac:dyDescent="0.25">
      <c r="C21">
        <f>+(C20+1)/2</f>
        <v>76.5</v>
      </c>
      <c r="G21" s="15"/>
    </row>
    <row r="23" spans="2:15" x14ac:dyDescent="0.25">
      <c r="B23">
        <v>1</v>
      </c>
      <c r="C23">
        <v>2</v>
      </c>
      <c r="D23">
        <v>4</v>
      </c>
      <c r="E23">
        <v>4</v>
      </c>
      <c r="F23">
        <v>6</v>
      </c>
      <c r="H23">
        <v>8</v>
      </c>
      <c r="I23">
        <v>8</v>
      </c>
      <c r="J23">
        <v>9</v>
      </c>
      <c r="K23">
        <v>10</v>
      </c>
      <c r="L23">
        <v>11</v>
      </c>
      <c r="M23">
        <v>11</v>
      </c>
      <c r="N23">
        <v>13</v>
      </c>
      <c r="O23">
        <v>15</v>
      </c>
    </row>
    <row r="24" spans="2:15" x14ac:dyDescent="0.25">
      <c r="B24">
        <v>1</v>
      </c>
      <c r="C24">
        <v>2</v>
      </c>
      <c r="D24">
        <v>4</v>
      </c>
      <c r="E24">
        <v>4</v>
      </c>
      <c r="F24">
        <v>6</v>
      </c>
      <c r="H24">
        <v>8</v>
      </c>
      <c r="I24">
        <v>9</v>
      </c>
      <c r="J24">
        <v>9</v>
      </c>
      <c r="K24">
        <v>10</v>
      </c>
      <c r="L24">
        <v>11</v>
      </c>
      <c r="M24">
        <v>11</v>
      </c>
      <c r="N24">
        <v>13</v>
      </c>
      <c r="O24">
        <v>15</v>
      </c>
    </row>
    <row r="25" spans="2:15" x14ac:dyDescent="0.25">
      <c r="B25">
        <v>1</v>
      </c>
      <c r="C25">
        <v>2</v>
      </c>
      <c r="D25">
        <v>4</v>
      </c>
      <c r="E25">
        <v>4</v>
      </c>
      <c r="F25">
        <v>6</v>
      </c>
      <c r="H25">
        <v>8</v>
      </c>
      <c r="I25">
        <v>9</v>
      </c>
      <c r="J25">
        <v>9</v>
      </c>
      <c r="K25">
        <v>10</v>
      </c>
      <c r="L25">
        <v>11</v>
      </c>
      <c r="M25">
        <v>11</v>
      </c>
      <c r="N25">
        <v>14</v>
      </c>
      <c r="O25">
        <v>15</v>
      </c>
    </row>
    <row r="26" spans="2:15" x14ac:dyDescent="0.25">
      <c r="B26">
        <v>1</v>
      </c>
      <c r="C26">
        <v>2</v>
      </c>
      <c r="D26">
        <v>4</v>
      </c>
      <c r="E26">
        <v>5</v>
      </c>
      <c r="F26">
        <v>6</v>
      </c>
      <c r="H26">
        <v>8</v>
      </c>
      <c r="I26">
        <v>9</v>
      </c>
      <c r="J26">
        <v>10</v>
      </c>
      <c r="K26">
        <v>10</v>
      </c>
      <c r="L26">
        <v>11</v>
      </c>
      <c r="M26">
        <v>12</v>
      </c>
      <c r="N26">
        <v>15</v>
      </c>
      <c r="O26">
        <v>15</v>
      </c>
    </row>
    <row r="27" spans="2:15" x14ac:dyDescent="0.25">
      <c r="B27">
        <v>1</v>
      </c>
      <c r="C27">
        <v>3</v>
      </c>
      <c r="D27">
        <v>4</v>
      </c>
      <c r="E27">
        <v>5</v>
      </c>
      <c r="F27">
        <v>6</v>
      </c>
      <c r="H27">
        <v>8</v>
      </c>
      <c r="I27">
        <v>9</v>
      </c>
      <c r="J27">
        <v>10</v>
      </c>
      <c r="K27">
        <v>10</v>
      </c>
      <c r="L27">
        <v>11</v>
      </c>
      <c r="M27">
        <v>12</v>
      </c>
      <c r="N27">
        <v>15</v>
      </c>
      <c r="O27">
        <v>15</v>
      </c>
    </row>
    <row r="28" spans="2:15" x14ac:dyDescent="0.25">
      <c r="B28">
        <v>1</v>
      </c>
      <c r="C28">
        <v>3</v>
      </c>
      <c r="D28">
        <v>4</v>
      </c>
      <c r="E28">
        <v>5</v>
      </c>
      <c r="F28">
        <v>6</v>
      </c>
      <c r="H28">
        <v>8</v>
      </c>
      <c r="I28">
        <v>9</v>
      </c>
      <c r="J28">
        <v>10</v>
      </c>
      <c r="K28">
        <v>10</v>
      </c>
      <c r="L28">
        <v>11</v>
      </c>
      <c r="M28">
        <v>12</v>
      </c>
      <c r="N28">
        <v>15</v>
      </c>
      <c r="O28">
        <v>15</v>
      </c>
    </row>
    <row r="29" spans="2:15" x14ac:dyDescent="0.25">
      <c r="B29">
        <v>1</v>
      </c>
      <c r="C29">
        <v>3</v>
      </c>
      <c r="D29">
        <v>4</v>
      </c>
      <c r="E29">
        <v>6</v>
      </c>
      <c r="F29">
        <v>6</v>
      </c>
      <c r="H29">
        <v>8</v>
      </c>
      <c r="I29">
        <v>9</v>
      </c>
      <c r="J29">
        <v>10</v>
      </c>
      <c r="K29">
        <v>10</v>
      </c>
      <c r="L29">
        <v>11</v>
      </c>
      <c r="M29">
        <v>12</v>
      </c>
      <c r="N29">
        <v>15</v>
      </c>
      <c r="O29">
        <v>8</v>
      </c>
    </row>
    <row r="30" spans="2:15" x14ac:dyDescent="0.25">
      <c r="B30">
        <v>1</v>
      </c>
      <c r="C30">
        <v>4</v>
      </c>
      <c r="D30">
        <v>4</v>
      </c>
      <c r="E30">
        <v>6</v>
      </c>
      <c r="F30">
        <v>6</v>
      </c>
      <c r="H30">
        <v>8</v>
      </c>
      <c r="I30">
        <v>9</v>
      </c>
      <c r="J30">
        <v>10</v>
      </c>
      <c r="K30">
        <v>10</v>
      </c>
      <c r="L30">
        <v>11</v>
      </c>
      <c r="M30">
        <v>12</v>
      </c>
      <c r="N30">
        <v>15</v>
      </c>
      <c r="O30">
        <v>9</v>
      </c>
    </row>
    <row r="31" spans="2:15" x14ac:dyDescent="0.25">
      <c r="B31">
        <v>1</v>
      </c>
      <c r="C31">
        <v>4</v>
      </c>
      <c r="D31">
        <v>4</v>
      </c>
      <c r="E31">
        <v>6</v>
      </c>
      <c r="F31">
        <v>6</v>
      </c>
      <c r="H31">
        <v>8</v>
      </c>
      <c r="I31">
        <v>9</v>
      </c>
      <c r="J31">
        <v>10</v>
      </c>
      <c r="K31">
        <v>10</v>
      </c>
      <c r="L31">
        <v>11</v>
      </c>
      <c r="M31">
        <v>12</v>
      </c>
      <c r="N31">
        <v>15</v>
      </c>
    </row>
    <row r="32" spans="2:15" x14ac:dyDescent="0.25">
      <c r="B32">
        <v>1</v>
      </c>
      <c r="C32">
        <v>4</v>
      </c>
      <c r="D32">
        <v>4</v>
      </c>
      <c r="E32">
        <v>6</v>
      </c>
      <c r="F32">
        <v>8</v>
      </c>
      <c r="H32">
        <v>8</v>
      </c>
      <c r="I32">
        <v>9</v>
      </c>
      <c r="J32">
        <v>10</v>
      </c>
      <c r="K32">
        <v>11</v>
      </c>
      <c r="L32">
        <v>11</v>
      </c>
      <c r="M32">
        <v>12</v>
      </c>
      <c r="N32">
        <v>15</v>
      </c>
    </row>
    <row r="33" spans="2:14" x14ac:dyDescent="0.25">
      <c r="B33">
        <v>1</v>
      </c>
      <c r="C33">
        <v>4</v>
      </c>
      <c r="D33">
        <v>4</v>
      </c>
      <c r="E33">
        <v>6</v>
      </c>
      <c r="F33">
        <v>8</v>
      </c>
      <c r="H33">
        <v>8</v>
      </c>
      <c r="I33">
        <v>9</v>
      </c>
      <c r="J33">
        <v>10</v>
      </c>
      <c r="K33">
        <v>11</v>
      </c>
      <c r="L33">
        <v>11</v>
      </c>
      <c r="M33">
        <v>12</v>
      </c>
      <c r="N33">
        <v>15</v>
      </c>
    </row>
    <row r="34" spans="2:14" x14ac:dyDescent="0.25">
      <c r="B34">
        <v>1</v>
      </c>
      <c r="C34">
        <v>4</v>
      </c>
      <c r="D34">
        <v>4</v>
      </c>
      <c r="E34">
        <v>6</v>
      </c>
      <c r="F34">
        <v>8</v>
      </c>
      <c r="H34">
        <v>8</v>
      </c>
      <c r="I34">
        <v>9</v>
      </c>
      <c r="J34">
        <v>10</v>
      </c>
      <c r="K34">
        <v>11</v>
      </c>
      <c r="L34">
        <v>11</v>
      </c>
      <c r="M34">
        <v>12</v>
      </c>
      <c r="N34">
        <v>15</v>
      </c>
    </row>
  </sheetData>
  <sortState ref="B5:C19">
    <sortCondition ref="B5:B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showGridLines="0" workbookViewId="0">
      <selection activeCell="L24" sqref="L24"/>
    </sheetView>
  </sheetViews>
  <sheetFormatPr defaultColWidth="11.42578125" defaultRowHeight="14.25" x14ac:dyDescent="0.3"/>
  <cols>
    <col min="1" max="1" width="2" style="22" customWidth="1"/>
    <col min="2" max="9" width="11.42578125" style="22"/>
    <col min="10" max="10" width="3.7109375" style="22" customWidth="1"/>
    <col min="11" max="13" width="11.42578125" style="22"/>
    <col min="14" max="14" width="3.85546875" style="22" customWidth="1"/>
    <col min="15" max="15" width="3" style="22" bestFit="1" customWidth="1"/>
    <col min="16" max="17" width="6" style="22" bestFit="1" customWidth="1"/>
    <col min="18" max="18" width="5.140625" style="22" bestFit="1" customWidth="1"/>
    <col min="19" max="19" width="7" style="22" bestFit="1" customWidth="1"/>
    <col min="20" max="20" width="8" style="22" bestFit="1" customWidth="1"/>
    <col min="21" max="21" width="4" style="22" bestFit="1" customWidth="1"/>
    <col min="22" max="16384" width="11.42578125" style="22"/>
  </cols>
  <sheetData>
    <row r="1" spans="2:21" ht="8.25" customHeight="1" thickBot="1" x14ac:dyDescent="0.35"/>
    <row r="2" spans="2:21" ht="15" thickBot="1" x14ac:dyDescent="0.35">
      <c r="B2" s="39" t="s">
        <v>19</v>
      </c>
      <c r="C2" s="40"/>
      <c r="D2" s="40"/>
      <c r="E2" s="40"/>
      <c r="F2" s="40"/>
      <c r="G2" s="40"/>
      <c r="H2" s="40"/>
      <c r="I2" s="40"/>
      <c r="J2" s="40"/>
      <c r="K2" s="40"/>
      <c r="L2" s="41"/>
      <c r="M2" s="34"/>
    </row>
    <row r="3" spans="2:21" ht="15" thickBot="1" x14ac:dyDescent="0.35"/>
    <row r="4" spans="2:21" x14ac:dyDescent="0.3">
      <c r="B4" s="23">
        <v>39341</v>
      </c>
      <c r="C4" s="24">
        <v>19153</v>
      </c>
      <c r="D4" s="24">
        <v>36600</v>
      </c>
      <c r="E4" s="24">
        <v>12619</v>
      </c>
      <c r="F4" s="24">
        <v>42794</v>
      </c>
      <c r="G4" s="24">
        <v>20308</v>
      </c>
      <c r="H4" s="24">
        <v>39694</v>
      </c>
      <c r="I4" s="25">
        <v>49021</v>
      </c>
      <c r="K4" s="26" t="s">
        <v>17</v>
      </c>
      <c r="M4" s="22" t="s">
        <v>43</v>
      </c>
      <c r="O4" s="26" t="s">
        <v>33</v>
      </c>
      <c r="P4" s="26" t="s">
        <v>34</v>
      </c>
      <c r="Q4" s="26" t="s">
        <v>35</v>
      </c>
      <c r="R4" s="26" t="s">
        <v>36</v>
      </c>
      <c r="S4" s="36" t="s">
        <v>37</v>
      </c>
      <c r="T4" s="36" t="s">
        <v>38</v>
      </c>
      <c r="U4" s="26" t="s">
        <v>39</v>
      </c>
    </row>
    <row r="5" spans="2:21" x14ac:dyDescent="0.3">
      <c r="B5" s="27">
        <v>10951</v>
      </c>
      <c r="C5" s="28">
        <v>48407</v>
      </c>
      <c r="D5" s="28">
        <v>17702</v>
      </c>
      <c r="E5" s="28">
        <v>32177</v>
      </c>
      <c r="F5" s="28">
        <v>15432</v>
      </c>
      <c r="G5" s="28">
        <v>9279</v>
      </c>
      <c r="H5" s="28">
        <v>13749</v>
      </c>
      <c r="I5" s="29">
        <v>42449</v>
      </c>
      <c r="K5" s="30" t="s">
        <v>0</v>
      </c>
      <c r="L5" s="30">
        <f>+T17/R17</f>
        <v>28439.95394736842</v>
      </c>
      <c r="M5" s="35">
        <f>+AVERAGE(B4:I22)</f>
        <v>28430.526315789473</v>
      </c>
      <c r="O5" s="22">
        <v>1</v>
      </c>
      <c r="P5" s="22">
        <f>+L13</f>
        <v>5000</v>
      </c>
      <c r="Q5" s="22">
        <f>+P5+$L$18</f>
        <v>9492</v>
      </c>
      <c r="R5" s="22">
        <f>+COUNTIFS($B$4:$I$22,"&gt;="&amp;P5,$B$4:$I$22,"&lt;="&amp;Q5)</f>
        <v>15</v>
      </c>
      <c r="S5" s="22">
        <f>+(P5+Q5)/2</f>
        <v>7246</v>
      </c>
      <c r="T5" s="22">
        <f>+S5*R5</f>
        <v>108690</v>
      </c>
      <c r="U5" s="22">
        <f>+R5</f>
        <v>15</v>
      </c>
    </row>
    <row r="6" spans="2:21" x14ac:dyDescent="0.3">
      <c r="B6" s="27">
        <v>25270</v>
      </c>
      <c r="C6" s="28">
        <v>6000</v>
      </c>
      <c r="D6" s="28">
        <v>35926</v>
      </c>
      <c r="E6" s="28">
        <v>17924</v>
      </c>
      <c r="F6" s="28">
        <v>32582</v>
      </c>
      <c r="G6" s="28">
        <v>41681</v>
      </c>
      <c r="H6" s="28">
        <v>19480</v>
      </c>
      <c r="I6" s="29">
        <v>16287</v>
      </c>
      <c r="K6" s="30" t="s">
        <v>1</v>
      </c>
      <c r="L6" s="30">
        <f>+S10</f>
        <v>29711</v>
      </c>
      <c r="M6" s="35">
        <f>+MEDIAN(B4:I22)</f>
        <v>28055</v>
      </c>
      <c r="O6" s="22">
        <v>2</v>
      </c>
      <c r="P6" s="22">
        <f>+Q5+1</f>
        <v>9493</v>
      </c>
      <c r="Q6" s="22">
        <f t="shared" ref="Q6:Q16" si="0">+P6+$L$18</f>
        <v>13985</v>
      </c>
      <c r="R6" s="22">
        <f t="shared" ref="R6:R16" si="1">+COUNTIFS($B$4:$I$22,"&gt;="&amp;P6,$B$4:$I$22,"&lt;="&amp;Q6)</f>
        <v>13</v>
      </c>
      <c r="S6" s="22">
        <f t="shared" ref="S6:S16" si="2">+(P6+Q6)/2</f>
        <v>11739</v>
      </c>
      <c r="T6" s="22">
        <f t="shared" ref="T6:T16" si="3">+S6*R6</f>
        <v>152607</v>
      </c>
      <c r="U6" s="22">
        <f>+R6+U5</f>
        <v>28</v>
      </c>
    </row>
    <row r="7" spans="2:21" x14ac:dyDescent="0.3">
      <c r="B7" s="27">
        <v>44112</v>
      </c>
      <c r="C7" s="28">
        <v>5700</v>
      </c>
      <c r="D7" s="28">
        <v>34441</v>
      </c>
      <c r="E7" s="28">
        <v>31021</v>
      </c>
      <c r="F7" s="28">
        <v>34043</v>
      </c>
      <c r="G7" s="28">
        <v>12729</v>
      </c>
      <c r="H7" s="28">
        <v>32002</v>
      </c>
      <c r="I7" s="29">
        <v>22179</v>
      </c>
      <c r="K7" s="22" t="s">
        <v>40</v>
      </c>
      <c r="L7" s="22">
        <f>+_xlfn.STDEV.P(B4:I22)</f>
        <v>13567.733488892804</v>
      </c>
      <c r="O7" s="22">
        <v>3</v>
      </c>
      <c r="P7" s="22">
        <f t="shared" ref="P7:P16" si="4">+Q6+1</f>
        <v>13986</v>
      </c>
      <c r="Q7" s="22">
        <f t="shared" si="0"/>
        <v>18478</v>
      </c>
      <c r="R7" s="22">
        <f t="shared" si="1"/>
        <v>17</v>
      </c>
      <c r="S7" s="22">
        <f t="shared" si="2"/>
        <v>16232</v>
      </c>
      <c r="T7" s="22">
        <f t="shared" si="3"/>
        <v>275944</v>
      </c>
      <c r="U7" s="22">
        <f t="shared" ref="U7:U16" si="5">+R7+U6</f>
        <v>45</v>
      </c>
    </row>
    <row r="8" spans="2:21" x14ac:dyDescent="0.3">
      <c r="B8" s="27">
        <v>35407</v>
      </c>
      <c r="C8" s="28">
        <v>38535</v>
      </c>
      <c r="D8" s="28">
        <v>44614</v>
      </c>
      <c r="E8" s="28">
        <v>43170</v>
      </c>
      <c r="F8" s="28">
        <v>48441</v>
      </c>
      <c r="G8" s="28">
        <v>31275</v>
      </c>
      <c r="H8" s="28">
        <v>14950</v>
      </c>
      <c r="I8" s="29">
        <v>13139</v>
      </c>
      <c r="K8" s="56" t="s">
        <v>41</v>
      </c>
      <c r="L8" s="56">
        <f>3*(L5-L6)/L7</f>
        <v>-0.28104459459027242</v>
      </c>
      <c r="M8" s="56" t="s">
        <v>42</v>
      </c>
      <c r="O8" s="22">
        <v>4</v>
      </c>
      <c r="P8" s="22">
        <f t="shared" si="4"/>
        <v>18479</v>
      </c>
      <c r="Q8" s="22">
        <f t="shared" si="0"/>
        <v>22971</v>
      </c>
      <c r="R8" s="22">
        <f t="shared" si="1"/>
        <v>14</v>
      </c>
      <c r="S8" s="22">
        <f t="shared" si="2"/>
        <v>20725</v>
      </c>
      <c r="T8" s="22">
        <f t="shared" si="3"/>
        <v>290150</v>
      </c>
      <c r="U8" s="22">
        <f t="shared" si="5"/>
        <v>59</v>
      </c>
    </row>
    <row r="9" spans="2:21" x14ac:dyDescent="0.3">
      <c r="B9" s="27">
        <v>43076</v>
      </c>
      <c r="C9" s="28">
        <v>20387</v>
      </c>
      <c r="D9" s="28">
        <v>22862</v>
      </c>
      <c r="E9" s="28">
        <v>14185</v>
      </c>
      <c r="F9" s="28">
        <v>14098</v>
      </c>
      <c r="G9" s="28">
        <v>33800</v>
      </c>
      <c r="H9" s="28">
        <v>23747</v>
      </c>
      <c r="I9" s="29">
        <v>14162</v>
      </c>
      <c r="O9" s="22">
        <v>5</v>
      </c>
      <c r="P9" s="22">
        <f t="shared" si="4"/>
        <v>22972</v>
      </c>
      <c r="Q9" s="22">
        <f t="shared" si="0"/>
        <v>27464</v>
      </c>
      <c r="R9" s="22">
        <f t="shared" si="1"/>
        <v>13</v>
      </c>
      <c r="S9" s="22">
        <f t="shared" si="2"/>
        <v>25218</v>
      </c>
      <c r="T9" s="22">
        <f t="shared" si="3"/>
        <v>327834</v>
      </c>
      <c r="U9" s="22">
        <f t="shared" si="5"/>
        <v>72</v>
      </c>
    </row>
    <row r="10" spans="2:21" x14ac:dyDescent="0.3">
      <c r="B10" s="27">
        <v>45006</v>
      </c>
      <c r="C10" s="28">
        <v>21841</v>
      </c>
      <c r="D10" s="28">
        <v>33052</v>
      </c>
      <c r="E10" s="28">
        <v>43177</v>
      </c>
      <c r="F10" s="28">
        <v>15167</v>
      </c>
      <c r="G10" s="28">
        <v>11726</v>
      </c>
      <c r="H10" s="28">
        <v>29385</v>
      </c>
      <c r="I10" s="29">
        <v>9888</v>
      </c>
      <c r="O10" s="22">
        <v>6</v>
      </c>
      <c r="P10" s="37">
        <f t="shared" si="4"/>
        <v>27465</v>
      </c>
      <c r="Q10" s="37">
        <f t="shared" si="0"/>
        <v>31957</v>
      </c>
      <c r="R10" s="37">
        <f t="shared" si="1"/>
        <v>14</v>
      </c>
      <c r="S10" s="37">
        <f t="shared" si="2"/>
        <v>29711</v>
      </c>
      <c r="T10" s="37">
        <f t="shared" si="3"/>
        <v>415954</v>
      </c>
      <c r="U10" s="37">
        <f t="shared" si="5"/>
        <v>86</v>
      </c>
    </row>
    <row r="11" spans="2:21" x14ac:dyDescent="0.3">
      <c r="B11" s="27">
        <v>26707</v>
      </c>
      <c r="C11" s="28">
        <v>30140</v>
      </c>
      <c r="D11" s="28">
        <v>42789</v>
      </c>
      <c r="E11" s="28">
        <v>14277</v>
      </c>
      <c r="F11" s="28">
        <v>45847</v>
      </c>
      <c r="G11" s="28">
        <v>31205</v>
      </c>
      <c r="H11" s="28">
        <v>6701</v>
      </c>
      <c r="I11" s="29">
        <v>27412</v>
      </c>
      <c r="O11" s="22">
        <v>7</v>
      </c>
      <c r="P11" s="22">
        <f t="shared" si="4"/>
        <v>31958</v>
      </c>
      <c r="Q11" s="22">
        <f t="shared" si="0"/>
        <v>36450</v>
      </c>
      <c r="R11" s="22">
        <f t="shared" si="1"/>
        <v>15</v>
      </c>
      <c r="S11" s="22">
        <f t="shared" si="2"/>
        <v>34204</v>
      </c>
      <c r="T11" s="22">
        <f t="shared" si="3"/>
        <v>513060</v>
      </c>
      <c r="U11" s="22">
        <f t="shared" si="5"/>
        <v>101</v>
      </c>
    </row>
    <row r="12" spans="2:21" x14ac:dyDescent="0.3">
      <c r="B12" s="27">
        <v>25962</v>
      </c>
      <c r="C12" s="28">
        <v>7789</v>
      </c>
      <c r="D12" s="28">
        <v>7593</v>
      </c>
      <c r="E12" s="28">
        <v>34298</v>
      </c>
      <c r="F12" s="28">
        <v>46042</v>
      </c>
      <c r="G12" s="28">
        <v>19370</v>
      </c>
      <c r="H12" s="28">
        <v>6859</v>
      </c>
      <c r="I12" s="29">
        <v>17618</v>
      </c>
      <c r="O12" s="22">
        <v>8</v>
      </c>
      <c r="P12" s="22">
        <f t="shared" si="4"/>
        <v>36451</v>
      </c>
      <c r="Q12" s="22">
        <f t="shared" si="0"/>
        <v>40943</v>
      </c>
      <c r="R12" s="22">
        <f t="shared" si="1"/>
        <v>12</v>
      </c>
      <c r="S12" s="22">
        <f t="shared" si="2"/>
        <v>38697</v>
      </c>
      <c r="T12" s="22">
        <f t="shared" si="3"/>
        <v>464364</v>
      </c>
      <c r="U12" s="22">
        <f t="shared" si="5"/>
        <v>113</v>
      </c>
    </row>
    <row r="13" spans="2:21" x14ac:dyDescent="0.3">
      <c r="B13" s="27">
        <v>27471</v>
      </c>
      <c r="C13" s="28">
        <v>41031</v>
      </c>
      <c r="D13" s="28">
        <v>39270</v>
      </c>
      <c r="E13" s="28">
        <v>29863</v>
      </c>
      <c r="F13" s="28">
        <v>40002</v>
      </c>
      <c r="G13" s="28">
        <v>24956</v>
      </c>
      <c r="H13" s="28">
        <v>18881</v>
      </c>
      <c r="I13" s="29">
        <v>12078</v>
      </c>
      <c r="K13" s="22" t="s">
        <v>29</v>
      </c>
      <c r="L13" s="22">
        <f>+MIN(B4:I22)</f>
        <v>5000</v>
      </c>
      <c r="O13" s="22">
        <v>9</v>
      </c>
      <c r="P13" s="22">
        <f t="shared" si="4"/>
        <v>40944</v>
      </c>
      <c r="Q13" s="22">
        <f t="shared" si="0"/>
        <v>45436</v>
      </c>
      <c r="R13" s="22">
        <f t="shared" si="1"/>
        <v>23</v>
      </c>
      <c r="S13" s="22">
        <f t="shared" si="2"/>
        <v>43190</v>
      </c>
      <c r="T13" s="22">
        <f t="shared" si="3"/>
        <v>993370</v>
      </c>
      <c r="U13" s="22">
        <f t="shared" si="5"/>
        <v>136</v>
      </c>
    </row>
    <row r="14" spans="2:21" x14ac:dyDescent="0.3">
      <c r="B14" s="27">
        <v>37659</v>
      </c>
      <c r="C14" s="28">
        <v>49671</v>
      </c>
      <c r="D14" s="28">
        <v>13937</v>
      </c>
      <c r="E14" s="28">
        <v>15927</v>
      </c>
      <c r="F14" s="28">
        <v>28120</v>
      </c>
      <c r="G14" s="28">
        <v>33486</v>
      </c>
      <c r="H14" s="28">
        <v>23127</v>
      </c>
      <c r="I14" s="29">
        <v>43239</v>
      </c>
      <c r="K14" s="22" t="s">
        <v>28</v>
      </c>
      <c r="L14" s="22">
        <f>+MAX(B4:I22)</f>
        <v>58900</v>
      </c>
      <c r="O14" s="22">
        <v>10</v>
      </c>
      <c r="P14" s="22">
        <f t="shared" si="4"/>
        <v>45437</v>
      </c>
      <c r="Q14" s="22">
        <f t="shared" si="0"/>
        <v>49929</v>
      </c>
      <c r="R14" s="22">
        <f t="shared" si="1"/>
        <v>14</v>
      </c>
      <c r="S14" s="22">
        <f t="shared" si="2"/>
        <v>47683</v>
      </c>
      <c r="T14" s="22">
        <f t="shared" si="3"/>
        <v>667562</v>
      </c>
      <c r="U14" s="22">
        <f t="shared" si="5"/>
        <v>150</v>
      </c>
    </row>
    <row r="15" spans="2:21" x14ac:dyDescent="0.3">
      <c r="B15" s="27">
        <v>36013</v>
      </c>
      <c r="C15" s="28">
        <v>47124</v>
      </c>
      <c r="D15" s="28">
        <v>43195</v>
      </c>
      <c r="E15" s="28">
        <v>8800</v>
      </c>
      <c r="F15" s="28">
        <v>34421</v>
      </c>
      <c r="G15" s="28">
        <v>58900</v>
      </c>
      <c r="H15" s="28">
        <v>12113</v>
      </c>
      <c r="I15" s="29">
        <v>11289</v>
      </c>
      <c r="K15" s="22" t="s">
        <v>30</v>
      </c>
      <c r="L15" s="22">
        <f>+COUNT(B4:I22)</f>
        <v>152</v>
      </c>
      <c r="O15" s="22">
        <v>11</v>
      </c>
      <c r="P15" s="22">
        <f t="shared" si="4"/>
        <v>49930</v>
      </c>
      <c r="Q15" s="22">
        <f t="shared" si="0"/>
        <v>54422</v>
      </c>
      <c r="R15" s="22">
        <f t="shared" si="1"/>
        <v>0</v>
      </c>
      <c r="S15" s="22">
        <f t="shared" si="2"/>
        <v>52176</v>
      </c>
      <c r="T15" s="22">
        <f t="shared" si="3"/>
        <v>0</v>
      </c>
      <c r="U15" s="22">
        <f t="shared" si="5"/>
        <v>150</v>
      </c>
    </row>
    <row r="16" spans="2:21" x14ac:dyDescent="0.3">
      <c r="B16" s="27">
        <v>24300</v>
      </c>
      <c r="C16" s="28">
        <v>26329</v>
      </c>
      <c r="D16" s="28">
        <v>39565</v>
      </c>
      <c r="E16" s="28">
        <v>28983</v>
      </c>
      <c r="F16" s="28">
        <v>10539</v>
      </c>
      <c r="G16" s="28">
        <v>55700</v>
      </c>
      <c r="H16" s="28">
        <v>9369</v>
      </c>
      <c r="I16" s="29">
        <v>7023</v>
      </c>
      <c r="K16" s="22" t="s">
        <v>3</v>
      </c>
      <c r="L16" s="22">
        <f>+L14-L13</f>
        <v>53900</v>
      </c>
      <c r="O16" s="22">
        <v>12</v>
      </c>
      <c r="P16" s="22">
        <f t="shared" si="4"/>
        <v>54423</v>
      </c>
      <c r="Q16" s="22">
        <f t="shared" si="0"/>
        <v>58915</v>
      </c>
      <c r="R16" s="22">
        <f t="shared" si="1"/>
        <v>2</v>
      </c>
      <c r="S16" s="22">
        <f t="shared" si="2"/>
        <v>56669</v>
      </c>
      <c r="T16" s="22">
        <f t="shared" si="3"/>
        <v>113338</v>
      </c>
      <c r="U16" s="22">
        <f t="shared" si="5"/>
        <v>152</v>
      </c>
    </row>
    <row r="17" spans="2:20" x14ac:dyDescent="0.3">
      <c r="B17" s="27">
        <v>27915</v>
      </c>
      <c r="C17" s="28">
        <v>27851</v>
      </c>
      <c r="D17" s="28">
        <v>25610</v>
      </c>
      <c r="E17" s="28">
        <v>27990</v>
      </c>
      <c r="F17" s="28">
        <v>43738</v>
      </c>
      <c r="G17" s="28">
        <v>26132</v>
      </c>
      <c r="H17" s="28">
        <v>18825</v>
      </c>
      <c r="I17" s="29">
        <v>43562</v>
      </c>
      <c r="K17" s="22" t="s">
        <v>31</v>
      </c>
      <c r="L17" s="22">
        <f>+ROUND(POWER(L15,1/2),0)</f>
        <v>12</v>
      </c>
      <c r="R17" s="22">
        <f>SUM(R5:R16)</f>
        <v>152</v>
      </c>
      <c r="T17" s="22">
        <f>SUM(T5:T16)</f>
        <v>4322873</v>
      </c>
    </row>
    <row r="18" spans="2:20" x14ac:dyDescent="0.3">
      <c r="B18" s="27">
        <v>20572</v>
      </c>
      <c r="C18" s="28">
        <v>8536</v>
      </c>
      <c r="D18" s="28">
        <v>15723</v>
      </c>
      <c r="E18" s="28">
        <v>15823</v>
      </c>
      <c r="F18" s="28">
        <v>43825</v>
      </c>
      <c r="G18" s="28">
        <v>30621</v>
      </c>
      <c r="H18" s="28">
        <v>42482</v>
      </c>
      <c r="I18" s="29">
        <v>38178</v>
      </c>
      <c r="K18" s="22" t="s">
        <v>32</v>
      </c>
      <c r="L18" s="22">
        <f>ROUND(L16/L17,0)</f>
        <v>4492</v>
      </c>
      <c r="R18" s="22">
        <f>+(R17+1)/2</f>
        <v>76.5</v>
      </c>
    </row>
    <row r="19" spans="2:20" x14ac:dyDescent="0.3">
      <c r="B19" s="27">
        <v>46122</v>
      </c>
      <c r="C19" s="28">
        <v>12596</v>
      </c>
      <c r="D19" s="28">
        <v>44025</v>
      </c>
      <c r="E19" s="28">
        <v>16698</v>
      </c>
      <c r="F19" s="28">
        <v>48254</v>
      </c>
      <c r="G19" s="28">
        <v>19843</v>
      </c>
      <c r="H19" s="28">
        <v>47785</v>
      </c>
      <c r="I19" s="29">
        <v>8881</v>
      </c>
    </row>
    <row r="20" spans="2:20" x14ac:dyDescent="0.3">
      <c r="B20" s="27">
        <v>39180</v>
      </c>
      <c r="C20" s="28">
        <v>19962</v>
      </c>
      <c r="D20" s="28">
        <v>38438</v>
      </c>
      <c r="E20" s="28">
        <v>5226</v>
      </c>
      <c r="F20" s="28">
        <v>19027</v>
      </c>
      <c r="G20" s="28">
        <v>18326</v>
      </c>
      <c r="H20" s="28">
        <v>42578</v>
      </c>
      <c r="I20" s="29">
        <v>31841</v>
      </c>
    </row>
    <row r="21" spans="2:20" x14ac:dyDescent="0.3">
      <c r="B21" s="27">
        <v>45163</v>
      </c>
      <c r="C21" s="28">
        <v>26614</v>
      </c>
      <c r="D21" s="28">
        <v>35809</v>
      </c>
      <c r="E21" s="28">
        <v>44535</v>
      </c>
      <c r="F21" s="28">
        <v>46308</v>
      </c>
      <c r="G21" s="28">
        <v>23269</v>
      </c>
      <c r="H21" s="28">
        <v>44217</v>
      </c>
      <c r="I21" s="29">
        <v>7625</v>
      </c>
    </row>
    <row r="22" spans="2:20" ht="15" thickBot="1" x14ac:dyDescent="0.35">
      <c r="B22" s="31">
        <v>43094</v>
      </c>
      <c r="C22" s="32">
        <v>47628</v>
      </c>
      <c r="D22" s="32">
        <v>49141</v>
      </c>
      <c r="E22" s="32">
        <v>35882</v>
      </c>
      <c r="F22" s="32">
        <v>49223</v>
      </c>
      <c r="G22" s="32">
        <v>5000</v>
      </c>
      <c r="H22" s="32">
        <v>14565</v>
      </c>
      <c r="I22" s="33">
        <v>38069</v>
      </c>
    </row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showGridLines="0" topLeftCell="C13" workbookViewId="0">
      <selection activeCell="M19" sqref="M19"/>
    </sheetView>
  </sheetViews>
  <sheetFormatPr defaultColWidth="11.42578125" defaultRowHeight="15" x14ac:dyDescent="0.25"/>
  <cols>
    <col min="11" max="11" width="9.5703125" customWidth="1"/>
    <col min="12" max="12" width="12.140625" customWidth="1"/>
    <col min="14" max="14" width="14.140625" bestFit="1" customWidth="1"/>
  </cols>
  <sheetData>
    <row r="1" spans="2:15" ht="9.75" customHeight="1" thickBot="1" x14ac:dyDescent="0.3"/>
    <row r="2" spans="2:15" ht="24" thickBot="1" x14ac:dyDescent="0.4">
      <c r="B2" s="42" t="s">
        <v>20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4" spans="2:15" x14ac:dyDescent="0.25">
      <c r="B4" s="12">
        <v>15932</v>
      </c>
      <c r="C4" s="12">
        <v>11624</v>
      </c>
      <c r="D4" s="12">
        <v>40429</v>
      </c>
      <c r="E4" s="12">
        <v>13564</v>
      </c>
      <c r="F4" s="12">
        <v>28995</v>
      </c>
      <c r="G4" s="12">
        <v>15617</v>
      </c>
      <c r="H4" s="12">
        <v>33405</v>
      </c>
      <c r="I4" s="12">
        <v>29357</v>
      </c>
      <c r="K4" s="5" t="s">
        <v>21</v>
      </c>
    </row>
    <row r="5" spans="2:15" x14ac:dyDescent="0.25">
      <c r="B5" s="1">
        <v>16456</v>
      </c>
      <c r="C5" s="1">
        <v>30007</v>
      </c>
      <c r="D5" s="1">
        <v>39562</v>
      </c>
      <c r="E5" s="1">
        <v>8314</v>
      </c>
      <c r="F5" s="1">
        <v>21797</v>
      </c>
      <c r="G5" s="1">
        <v>18656</v>
      </c>
      <c r="H5" s="1">
        <v>23806</v>
      </c>
      <c r="I5" s="1">
        <v>41829</v>
      </c>
      <c r="K5" s="11" t="s">
        <v>7</v>
      </c>
      <c r="L5" s="11" t="s">
        <v>8</v>
      </c>
      <c r="M5" s="11" t="s">
        <v>2</v>
      </c>
      <c r="N5" s="11" t="s">
        <v>10</v>
      </c>
      <c r="O5" s="11" t="s">
        <v>9</v>
      </c>
    </row>
    <row r="6" spans="2:15" x14ac:dyDescent="0.25">
      <c r="B6" s="12">
        <v>27778</v>
      </c>
      <c r="C6" s="12">
        <v>14457</v>
      </c>
      <c r="D6" s="12">
        <v>16316</v>
      </c>
      <c r="E6" s="12">
        <v>40957</v>
      </c>
      <c r="F6" s="12">
        <v>5951</v>
      </c>
      <c r="G6" s="12">
        <v>16750</v>
      </c>
      <c r="H6" s="12">
        <v>32334</v>
      </c>
      <c r="I6" s="12">
        <v>19735</v>
      </c>
      <c r="K6" s="3">
        <v>1</v>
      </c>
      <c r="L6" s="1">
        <f>+M16</f>
        <v>5633</v>
      </c>
      <c r="M6" s="1">
        <f>+L6+$M$20</f>
        <v>11916</v>
      </c>
      <c r="N6" s="1">
        <f>+(L6+M6)/2</f>
        <v>8774.5</v>
      </c>
      <c r="O6" s="1">
        <f>+COUNTIFS($B$4:$I$22,"&gt;="&amp;L6,$B$4:$I$22,"&lt;="&amp;M6)</f>
        <v>19</v>
      </c>
    </row>
    <row r="7" spans="2:15" x14ac:dyDescent="0.25">
      <c r="B7" s="1">
        <v>33973</v>
      </c>
      <c r="C7" s="1">
        <v>11928</v>
      </c>
      <c r="D7" s="1">
        <v>20668</v>
      </c>
      <c r="E7" s="1">
        <v>23589</v>
      </c>
      <c r="F7" s="1">
        <v>33165</v>
      </c>
      <c r="G7" s="1">
        <v>48365</v>
      </c>
      <c r="H7" s="1">
        <v>40189</v>
      </c>
      <c r="I7" s="1">
        <v>10107</v>
      </c>
      <c r="K7" s="3">
        <v>2</v>
      </c>
      <c r="L7" s="1">
        <f>+M6+1</f>
        <v>11917</v>
      </c>
      <c r="M7" s="1">
        <f t="shared" ref="M7:M12" si="0">+L7+$M$20</f>
        <v>18200</v>
      </c>
      <c r="N7" s="1">
        <f t="shared" ref="N7:N12" si="1">+(L7+M7)/2</f>
        <v>15058.5</v>
      </c>
      <c r="O7" s="1">
        <f t="shared" ref="O7:O12" si="2">+COUNTIFS($B$4:$I$22,"&gt;="&amp;L7,$B$4:$I$22,"&lt;="&amp;M7)</f>
        <v>20</v>
      </c>
    </row>
    <row r="8" spans="2:15" x14ac:dyDescent="0.25">
      <c r="B8" s="12">
        <v>40825</v>
      </c>
      <c r="C8" s="12">
        <v>6992</v>
      </c>
      <c r="D8" s="12">
        <v>14104</v>
      </c>
      <c r="E8" s="12">
        <v>37946</v>
      </c>
      <c r="F8" s="12">
        <v>31987</v>
      </c>
      <c r="G8" s="12">
        <v>8370</v>
      </c>
      <c r="H8" s="12">
        <v>29789</v>
      </c>
      <c r="I8" s="12">
        <v>28472</v>
      </c>
      <c r="K8" s="3">
        <v>3</v>
      </c>
      <c r="L8" s="1">
        <f t="shared" ref="L8:L12" si="3">+M7+1</f>
        <v>18201</v>
      </c>
      <c r="M8" s="1">
        <f t="shared" si="0"/>
        <v>24484</v>
      </c>
      <c r="N8" s="1">
        <f t="shared" si="1"/>
        <v>21342.5</v>
      </c>
      <c r="O8" s="1">
        <f t="shared" si="2"/>
        <v>32</v>
      </c>
    </row>
    <row r="9" spans="2:15" x14ac:dyDescent="0.25">
      <c r="B9" s="1">
        <v>15425</v>
      </c>
      <c r="C9" s="1">
        <v>11453</v>
      </c>
      <c r="D9" s="1">
        <v>21377</v>
      </c>
      <c r="E9" s="1">
        <v>16947</v>
      </c>
      <c r="F9" s="1">
        <v>49318</v>
      </c>
      <c r="G9" s="1">
        <v>43420</v>
      </c>
      <c r="H9" s="1">
        <v>39732</v>
      </c>
      <c r="I9" s="1">
        <v>34193</v>
      </c>
      <c r="K9" s="3">
        <v>4</v>
      </c>
      <c r="L9" s="1">
        <f t="shared" si="3"/>
        <v>24485</v>
      </c>
      <c r="M9" s="1">
        <f t="shared" si="0"/>
        <v>30768</v>
      </c>
      <c r="N9" s="1">
        <f t="shared" si="1"/>
        <v>27626.5</v>
      </c>
      <c r="O9" s="1">
        <f t="shared" si="2"/>
        <v>15</v>
      </c>
    </row>
    <row r="10" spans="2:15" x14ac:dyDescent="0.25">
      <c r="B10" s="12">
        <v>24384</v>
      </c>
      <c r="C10" s="12">
        <v>32116</v>
      </c>
      <c r="D10" s="12">
        <v>42824</v>
      </c>
      <c r="E10" s="12">
        <v>41460</v>
      </c>
      <c r="F10" s="12">
        <v>20235</v>
      </c>
      <c r="G10" s="12">
        <v>32628</v>
      </c>
      <c r="H10" s="12">
        <v>23211</v>
      </c>
      <c r="I10" s="12">
        <v>39701</v>
      </c>
      <c r="K10" s="3">
        <v>5</v>
      </c>
      <c r="L10" s="1">
        <f t="shared" si="3"/>
        <v>30769</v>
      </c>
      <c r="M10" s="1">
        <f t="shared" si="0"/>
        <v>37052</v>
      </c>
      <c r="N10" s="1">
        <f t="shared" si="1"/>
        <v>33910.5</v>
      </c>
      <c r="O10" s="1">
        <f t="shared" si="2"/>
        <v>18</v>
      </c>
    </row>
    <row r="11" spans="2:15" x14ac:dyDescent="0.25">
      <c r="B11" s="1">
        <v>26046</v>
      </c>
      <c r="C11" s="1">
        <v>12019</v>
      </c>
      <c r="D11" s="1">
        <v>6112</v>
      </c>
      <c r="E11" s="1">
        <v>19278</v>
      </c>
      <c r="F11" s="1">
        <v>44777</v>
      </c>
      <c r="G11" s="1">
        <v>23582</v>
      </c>
      <c r="H11" s="1">
        <v>23682</v>
      </c>
      <c r="I11" s="1">
        <v>42809</v>
      </c>
      <c r="K11" s="3">
        <v>6</v>
      </c>
      <c r="L11" s="1">
        <f t="shared" si="3"/>
        <v>37053</v>
      </c>
      <c r="M11" s="1">
        <f t="shared" si="0"/>
        <v>43336</v>
      </c>
      <c r="N11" s="1">
        <f t="shared" si="1"/>
        <v>40194.5</v>
      </c>
      <c r="O11" s="1">
        <f t="shared" si="2"/>
        <v>23</v>
      </c>
    </row>
    <row r="12" spans="2:15" x14ac:dyDescent="0.25">
      <c r="B12" s="12">
        <v>15210</v>
      </c>
      <c r="C12" s="12">
        <v>20700</v>
      </c>
      <c r="D12" s="12">
        <v>43912</v>
      </c>
      <c r="E12" s="12">
        <v>45402</v>
      </c>
      <c r="F12" s="12">
        <v>9877</v>
      </c>
      <c r="G12" s="12">
        <v>45436</v>
      </c>
      <c r="H12" s="12">
        <v>23157</v>
      </c>
      <c r="I12" s="12">
        <v>22224</v>
      </c>
      <c r="K12" s="3">
        <v>7</v>
      </c>
      <c r="L12" s="1">
        <f t="shared" si="3"/>
        <v>43337</v>
      </c>
      <c r="M12" s="1">
        <f t="shared" si="0"/>
        <v>49620</v>
      </c>
      <c r="N12" s="1">
        <f t="shared" si="1"/>
        <v>46478.5</v>
      </c>
      <c r="O12" s="1">
        <f t="shared" si="2"/>
        <v>25</v>
      </c>
    </row>
    <row r="13" spans="2:15" x14ac:dyDescent="0.25">
      <c r="B13" s="1">
        <v>44412</v>
      </c>
      <c r="C13" s="1">
        <v>32504</v>
      </c>
      <c r="D13" s="1">
        <v>46244</v>
      </c>
      <c r="E13" s="1">
        <v>29400</v>
      </c>
      <c r="F13" s="1">
        <v>18431</v>
      </c>
      <c r="G13" s="1">
        <v>45086</v>
      </c>
      <c r="H13" s="1">
        <v>20384</v>
      </c>
      <c r="I13" s="1">
        <v>46963</v>
      </c>
      <c r="O13" s="38">
        <f>SUM(O6:O12)</f>
        <v>152</v>
      </c>
    </row>
    <row r="14" spans="2:15" x14ac:dyDescent="0.25">
      <c r="B14" s="12">
        <v>36161</v>
      </c>
      <c r="C14" s="12">
        <v>19557</v>
      </c>
      <c r="D14" s="12">
        <v>5677</v>
      </c>
      <c r="E14" s="12">
        <v>28076</v>
      </c>
      <c r="F14" s="12">
        <v>44178</v>
      </c>
      <c r="G14" s="12">
        <v>16857</v>
      </c>
      <c r="H14" s="12">
        <v>24762</v>
      </c>
      <c r="I14" s="12">
        <v>18620</v>
      </c>
      <c r="K14" s="5" t="s">
        <v>17</v>
      </c>
    </row>
    <row r="15" spans="2:15" x14ac:dyDescent="0.25">
      <c r="B15" s="1">
        <v>6549</v>
      </c>
      <c r="C15" s="1">
        <v>13657</v>
      </c>
      <c r="D15" s="1">
        <v>13886</v>
      </c>
      <c r="E15" s="1">
        <v>48612</v>
      </c>
      <c r="F15" s="1">
        <v>30806</v>
      </c>
      <c r="G15" s="1">
        <v>40549</v>
      </c>
      <c r="H15" s="1">
        <v>43690</v>
      </c>
      <c r="I15" s="1">
        <v>45727</v>
      </c>
      <c r="K15" s="45" t="s">
        <v>4</v>
      </c>
      <c r="L15" s="46"/>
      <c r="M15" s="6">
        <f>+COUNT(B4:I22)</f>
        <v>152</v>
      </c>
    </row>
    <row r="16" spans="2:15" x14ac:dyDescent="0.25">
      <c r="B16" s="12">
        <v>38420</v>
      </c>
      <c r="C16" s="12">
        <v>47627</v>
      </c>
      <c r="D16" s="12">
        <v>43044</v>
      </c>
      <c r="E16" s="12">
        <v>45625</v>
      </c>
      <c r="F16" s="12">
        <v>12122</v>
      </c>
      <c r="G16" s="12">
        <v>32054</v>
      </c>
      <c r="H16" s="12">
        <v>5946</v>
      </c>
      <c r="I16" s="12">
        <v>49613</v>
      </c>
      <c r="K16" s="45" t="s">
        <v>8</v>
      </c>
      <c r="L16" s="46"/>
      <c r="M16" s="6">
        <f>+MIN(B4:I22)</f>
        <v>5633</v>
      </c>
    </row>
    <row r="17" spans="2:13" x14ac:dyDescent="0.25">
      <c r="B17" s="1">
        <v>5633</v>
      </c>
      <c r="C17" s="1">
        <v>44938</v>
      </c>
      <c r="D17" s="1">
        <v>25565</v>
      </c>
      <c r="E17" s="1">
        <v>28691</v>
      </c>
      <c r="F17" s="1">
        <v>20404</v>
      </c>
      <c r="G17" s="1">
        <v>41931</v>
      </c>
      <c r="H17" s="1">
        <v>20726</v>
      </c>
      <c r="I17" s="1">
        <v>11534</v>
      </c>
      <c r="K17" s="45" t="s">
        <v>2</v>
      </c>
      <c r="L17" s="46"/>
      <c r="M17" s="6">
        <f>+MAX(B4:I22)</f>
        <v>49613</v>
      </c>
    </row>
    <row r="18" spans="2:13" x14ac:dyDescent="0.25">
      <c r="B18" s="12">
        <v>41519</v>
      </c>
      <c r="C18" s="12">
        <v>43448</v>
      </c>
      <c r="D18" s="12">
        <v>21500</v>
      </c>
      <c r="E18" s="12">
        <v>41305</v>
      </c>
      <c r="F18" s="12">
        <v>23814</v>
      </c>
      <c r="G18" s="12">
        <v>36288</v>
      </c>
      <c r="H18" s="12">
        <v>47859</v>
      </c>
      <c r="I18" s="12">
        <v>34678</v>
      </c>
      <c r="K18" s="45" t="s">
        <v>3</v>
      </c>
      <c r="L18" s="46"/>
      <c r="M18" s="6">
        <f>+M17-M16</f>
        <v>43980</v>
      </c>
    </row>
    <row r="19" spans="2:13" x14ac:dyDescent="0.25">
      <c r="B19" s="1">
        <v>18377</v>
      </c>
      <c r="C19" s="1">
        <v>37118</v>
      </c>
      <c r="D19" s="1">
        <v>16559</v>
      </c>
      <c r="E19" s="1">
        <v>36037</v>
      </c>
      <c r="F19" s="1">
        <v>20647</v>
      </c>
      <c r="G19" s="1">
        <v>20047</v>
      </c>
      <c r="H19" s="1">
        <v>17498</v>
      </c>
      <c r="I19" s="1">
        <v>38329</v>
      </c>
      <c r="K19" s="45" t="s">
        <v>5</v>
      </c>
      <c r="L19" s="46"/>
      <c r="M19" s="6">
        <v>7</v>
      </c>
    </row>
    <row r="20" spans="2:13" x14ac:dyDescent="0.25">
      <c r="B20" s="12">
        <v>9352</v>
      </c>
      <c r="C20" s="12">
        <v>29732</v>
      </c>
      <c r="D20" s="12">
        <v>11233</v>
      </c>
      <c r="E20" s="12">
        <v>7353</v>
      </c>
      <c r="F20" s="12">
        <v>19837</v>
      </c>
      <c r="G20" s="12">
        <v>46553</v>
      </c>
      <c r="H20" s="12">
        <v>38144</v>
      </c>
      <c r="I20" s="12">
        <v>15348</v>
      </c>
      <c r="K20" s="45" t="s">
        <v>6</v>
      </c>
      <c r="L20" s="46"/>
      <c r="M20" s="6">
        <f>+ROUND(M18/M19,0)</f>
        <v>6283</v>
      </c>
    </row>
    <row r="21" spans="2:13" x14ac:dyDescent="0.25">
      <c r="B21" s="1">
        <v>20393</v>
      </c>
      <c r="C21" s="1">
        <v>26463</v>
      </c>
      <c r="D21" s="1">
        <v>22847</v>
      </c>
      <c r="E21" s="1">
        <v>42505</v>
      </c>
      <c r="F21" s="1">
        <v>23533</v>
      </c>
      <c r="G21" s="1">
        <v>48134</v>
      </c>
      <c r="H21" s="1">
        <v>6446</v>
      </c>
      <c r="I21" s="1">
        <v>30607</v>
      </c>
    </row>
    <row r="22" spans="2:13" x14ac:dyDescent="0.25">
      <c r="B22" s="12">
        <v>48672</v>
      </c>
      <c r="C22" s="12">
        <v>33443</v>
      </c>
      <c r="D22" s="12">
        <v>39838</v>
      </c>
      <c r="E22" s="12">
        <v>34592</v>
      </c>
      <c r="F22" s="12">
        <v>49324</v>
      </c>
      <c r="G22" s="12">
        <v>22694</v>
      </c>
      <c r="H22" s="12">
        <v>34884</v>
      </c>
      <c r="I22" s="12">
        <v>11086</v>
      </c>
    </row>
  </sheetData>
  <mergeCells count="7">
    <mergeCell ref="B2:O2"/>
    <mergeCell ref="K20:L20"/>
    <mergeCell ref="K19:L19"/>
    <mergeCell ref="K15:L15"/>
    <mergeCell ref="K16:L16"/>
    <mergeCell ref="K17:L17"/>
    <mergeCell ref="K18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workbookViewId="0">
      <selection activeCell="K22" sqref="K22"/>
    </sheetView>
  </sheetViews>
  <sheetFormatPr defaultColWidth="11.42578125" defaultRowHeight="15" x14ac:dyDescent="0.25"/>
  <sheetData>
    <row r="1" spans="2:12" ht="15.75" thickBot="1" x14ac:dyDescent="0.3"/>
    <row r="2" spans="2:12" ht="24" thickBot="1" x14ac:dyDescent="0.4">
      <c r="B2" s="42" t="s">
        <v>22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4" spans="2:12" x14ac:dyDescent="0.25">
      <c r="B4" s="47" t="s">
        <v>11</v>
      </c>
      <c r="C4" s="47"/>
      <c r="D4" s="47"/>
      <c r="E4" s="47"/>
      <c r="F4" s="47"/>
      <c r="H4" s="47" t="s">
        <v>12</v>
      </c>
      <c r="I4" s="47"/>
      <c r="J4" s="47"/>
      <c r="K4" s="47"/>
      <c r="L4" s="47"/>
    </row>
    <row r="5" spans="2:12" x14ac:dyDescent="0.25">
      <c r="B5" s="1">
        <v>398</v>
      </c>
      <c r="C5" s="1">
        <v>420</v>
      </c>
      <c r="D5" s="1">
        <v>235</v>
      </c>
      <c r="E5" s="1">
        <v>354</v>
      </c>
      <c r="F5" s="1">
        <v>330</v>
      </c>
      <c r="H5" s="1">
        <v>455</v>
      </c>
      <c r="I5" s="1">
        <v>349</v>
      </c>
      <c r="J5" s="1">
        <v>317</v>
      </c>
      <c r="K5" s="1">
        <v>230</v>
      </c>
      <c r="L5" s="1">
        <v>249</v>
      </c>
    </row>
    <row r="6" spans="2:12" x14ac:dyDescent="0.25">
      <c r="B6" s="1">
        <v>263</v>
      </c>
      <c r="C6" s="1">
        <v>170</v>
      </c>
      <c r="D6" s="1">
        <v>146</v>
      </c>
      <c r="E6" s="1">
        <v>469</v>
      </c>
      <c r="F6" s="1">
        <v>203</v>
      </c>
      <c r="H6" s="1">
        <v>193</v>
      </c>
      <c r="I6" s="1">
        <v>431</v>
      </c>
      <c r="J6" s="1">
        <v>233</v>
      </c>
      <c r="K6" s="1">
        <v>226</v>
      </c>
      <c r="L6" s="1">
        <v>288</v>
      </c>
    </row>
    <row r="7" spans="2:12" x14ac:dyDescent="0.25">
      <c r="B7" s="1">
        <v>247</v>
      </c>
      <c r="C7" s="1">
        <v>203</v>
      </c>
      <c r="D7" s="1">
        <v>284</v>
      </c>
      <c r="E7" s="1">
        <v>114</v>
      </c>
      <c r="F7" s="1">
        <v>298</v>
      </c>
      <c r="H7" s="1">
        <v>355</v>
      </c>
      <c r="I7" s="1">
        <v>355</v>
      </c>
      <c r="J7" s="1">
        <v>390</v>
      </c>
      <c r="K7" s="1">
        <v>280</v>
      </c>
      <c r="L7" s="1">
        <v>132</v>
      </c>
    </row>
    <row r="8" spans="2:12" x14ac:dyDescent="0.25">
      <c r="B8" s="1">
        <v>424</v>
      </c>
      <c r="C8" s="1">
        <v>225</v>
      </c>
      <c r="D8" s="1">
        <v>389</v>
      </c>
      <c r="E8" s="1">
        <v>384</v>
      </c>
      <c r="F8" s="1">
        <v>146</v>
      </c>
      <c r="H8" s="1">
        <v>110</v>
      </c>
      <c r="I8" s="1">
        <v>214</v>
      </c>
      <c r="J8" s="1">
        <v>402</v>
      </c>
      <c r="K8" s="1">
        <v>187</v>
      </c>
      <c r="L8" s="1">
        <v>263</v>
      </c>
    </row>
    <row r="9" spans="2:12" x14ac:dyDescent="0.25">
      <c r="B9" s="1">
        <v>120</v>
      </c>
      <c r="C9" s="1">
        <v>390</v>
      </c>
      <c r="D9" s="1">
        <v>314</v>
      </c>
      <c r="E9" s="1">
        <v>139</v>
      </c>
      <c r="F9" s="1">
        <v>226</v>
      </c>
      <c r="H9" s="1">
        <v>405</v>
      </c>
      <c r="I9" s="1">
        <v>152</v>
      </c>
      <c r="J9" s="1">
        <v>106</v>
      </c>
      <c r="K9" s="1">
        <v>340</v>
      </c>
      <c r="L9" s="1">
        <v>266</v>
      </c>
    </row>
    <row r="10" spans="2:12" x14ac:dyDescent="0.25">
      <c r="B10" s="1">
        <v>231</v>
      </c>
      <c r="C10" s="1">
        <v>176</v>
      </c>
      <c r="D10" s="1">
        <v>207</v>
      </c>
      <c r="E10" s="1">
        <v>285</v>
      </c>
      <c r="F10" s="1">
        <v>175</v>
      </c>
      <c r="H10" s="1">
        <v>414</v>
      </c>
      <c r="I10" s="1">
        <v>184</v>
      </c>
      <c r="J10" s="1">
        <v>335</v>
      </c>
      <c r="K10" s="1">
        <v>151</v>
      </c>
      <c r="L10" s="1">
        <v>322</v>
      </c>
    </row>
    <row r="11" spans="2:12" x14ac:dyDescent="0.25">
      <c r="B11" s="1">
        <v>374</v>
      </c>
      <c r="C11" s="1">
        <v>171</v>
      </c>
      <c r="D11" s="1">
        <v>379</v>
      </c>
      <c r="E11" s="1">
        <v>367</v>
      </c>
      <c r="F11" s="1">
        <v>422</v>
      </c>
      <c r="H11" s="1">
        <v>499</v>
      </c>
      <c r="I11" s="1">
        <v>449</v>
      </c>
      <c r="J11" s="1">
        <v>153</v>
      </c>
      <c r="K11" s="1">
        <v>388</v>
      </c>
      <c r="L11" s="1">
        <v>449</v>
      </c>
    </row>
    <row r="12" spans="2:12" x14ac:dyDescent="0.25">
      <c r="B12" s="1">
        <v>438</v>
      </c>
      <c r="C12" s="1">
        <v>117</v>
      </c>
      <c r="D12" s="1">
        <v>217</v>
      </c>
      <c r="E12" s="1">
        <v>136</v>
      </c>
      <c r="F12" s="1">
        <v>243</v>
      </c>
      <c r="H12" s="1">
        <v>435</v>
      </c>
      <c r="I12" s="1">
        <v>202</v>
      </c>
      <c r="J12" s="1">
        <v>101</v>
      </c>
      <c r="K12" s="1">
        <v>377</v>
      </c>
      <c r="L12" s="1">
        <v>278</v>
      </c>
    </row>
    <row r="13" spans="2:12" x14ac:dyDescent="0.25">
      <c r="B13" s="1">
        <v>226</v>
      </c>
      <c r="C13" s="1">
        <v>100</v>
      </c>
      <c r="D13" s="1">
        <v>375</v>
      </c>
      <c r="E13" s="1">
        <v>178</v>
      </c>
      <c r="F13" s="1">
        <v>376</v>
      </c>
      <c r="H13" s="1">
        <v>410</v>
      </c>
      <c r="I13" s="1">
        <v>302</v>
      </c>
      <c r="J13" s="1">
        <v>185</v>
      </c>
      <c r="K13" s="1">
        <v>409</v>
      </c>
      <c r="L13" s="1">
        <v>234</v>
      </c>
    </row>
    <row r="14" spans="2:12" x14ac:dyDescent="0.25">
      <c r="B14" s="1">
        <v>438</v>
      </c>
      <c r="C14" s="1">
        <v>342</v>
      </c>
      <c r="D14" s="1">
        <v>203</v>
      </c>
      <c r="E14" s="1">
        <v>315</v>
      </c>
      <c r="F14" s="1">
        <v>284</v>
      </c>
      <c r="H14" s="1">
        <v>379</v>
      </c>
      <c r="I14" s="1">
        <v>356</v>
      </c>
      <c r="J14" s="1">
        <v>477</v>
      </c>
      <c r="K14" s="1">
        <v>147</v>
      </c>
      <c r="L14" s="1">
        <v>252</v>
      </c>
    </row>
    <row r="15" spans="2:12" x14ac:dyDescent="0.25">
      <c r="B15" s="1">
        <v>253</v>
      </c>
      <c r="C15" s="1">
        <v>478</v>
      </c>
      <c r="D15" s="1">
        <v>293</v>
      </c>
      <c r="E15" s="1">
        <v>427</v>
      </c>
      <c r="F15" s="1">
        <v>106</v>
      </c>
      <c r="H15" s="1">
        <v>371</v>
      </c>
      <c r="I15" s="1">
        <v>370</v>
      </c>
      <c r="J15" s="1">
        <v>486</v>
      </c>
      <c r="K15" s="1">
        <v>327</v>
      </c>
      <c r="L15" s="1">
        <v>326</v>
      </c>
    </row>
    <row r="16" spans="2:12" x14ac:dyDescent="0.25">
      <c r="B16" s="1">
        <v>265</v>
      </c>
      <c r="C16" s="1">
        <v>314</v>
      </c>
      <c r="D16" s="1">
        <v>211</v>
      </c>
      <c r="E16" s="1">
        <v>197</v>
      </c>
      <c r="F16" s="1">
        <v>112</v>
      </c>
      <c r="H16" s="1">
        <v>405</v>
      </c>
      <c r="I16" s="1">
        <v>226</v>
      </c>
      <c r="J16" s="1">
        <v>124</v>
      </c>
      <c r="K16" s="1">
        <v>349</v>
      </c>
      <c r="L16" s="1">
        <v>117</v>
      </c>
    </row>
    <row r="18" spans="3:12" x14ac:dyDescent="0.25">
      <c r="C18" s="5" t="s">
        <v>17</v>
      </c>
      <c r="I18" s="5" t="s">
        <v>17</v>
      </c>
    </row>
    <row r="19" spans="3:12" x14ac:dyDescent="0.25">
      <c r="C19" s="49" t="s">
        <v>11</v>
      </c>
      <c r="D19" s="49"/>
      <c r="E19" s="49"/>
      <c r="F19" s="5"/>
      <c r="G19" s="5"/>
      <c r="H19" s="5"/>
      <c r="I19" s="49" t="s">
        <v>12</v>
      </c>
      <c r="J19" s="49"/>
      <c r="K19" s="49"/>
      <c r="L19" s="5"/>
    </row>
    <row r="20" spans="3:12" x14ac:dyDescent="0.25">
      <c r="C20" s="48" t="s">
        <v>13</v>
      </c>
      <c r="D20" s="48"/>
      <c r="E20" s="6">
        <f>+_xlfn.VAR.P(B5:F16)</f>
        <v>11188.798888888889</v>
      </c>
      <c r="I20" s="48" t="s">
        <v>13</v>
      </c>
      <c r="J20" s="48"/>
      <c r="K20" s="6">
        <f>+_xlfn.VAR.P(H5:L16)</f>
        <v>12196.803055555556</v>
      </c>
    </row>
    <row r="21" spans="3:12" x14ac:dyDescent="0.25">
      <c r="C21" s="48" t="s">
        <v>14</v>
      </c>
      <c r="D21" s="48"/>
      <c r="E21" s="6">
        <f>+_xlfn.STDEV.P(B5:F16)</f>
        <v>105.77711892885384</v>
      </c>
      <c r="I21" s="48" t="s">
        <v>15</v>
      </c>
      <c r="J21" s="48"/>
      <c r="K21" s="6">
        <f>+_xlfn.STDEV.P(H5:L16)</f>
        <v>110.43913733616156</v>
      </c>
    </row>
  </sheetData>
  <mergeCells count="9">
    <mergeCell ref="B2:L2"/>
    <mergeCell ref="B4:F4"/>
    <mergeCell ref="H4:L4"/>
    <mergeCell ref="C20:D20"/>
    <mergeCell ref="C21:D21"/>
    <mergeCell ref="I20:J20"/>
    <mergeCell ref="I21:J21"/>
    <mergeCell ref="C19:E19"/>
    <mergeCell ref="I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Empresa ABC, S.A.</vt:lpstr>
      <vt:lpstr>Call Center “Soporte 24 7”</vt:lpstr>
      <vt:lpstr>Call Center "Smart Job"</vt:lpstr>
      <vt:lpstr>Empresa CARS, S.A.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Preng Biba</dc:creator>
  <cp:lastModifiedBy>Aixa Odilia Rodriguez Salan</cp:lastModifiedBy>
  <dcterms:created xsi:type="dcterms:W3CDTF">2018-03-11T01:55:35Z</dcterms:created>
  <dcterms:modified xsi:type="dcterms:W3CDTF">2018-04-04T18:04:02Z</dcterms:modified>
</cp:coreProperties>
</file>